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936" windowHeight="3612" tabRatio="817" firstSheet="36" activeTab="58"/>
  </bookViews>
  <sheets>
    <sheet name="A" sheetId="1" r:id="rId1"/>
    <sheet name="1" sheetId="2" r:id="rId2"/>
    <sheet name="2" sheetId="3" r:id="rId3"/>
    <sheet name="3" sheetId="4" r:id="rId4"/>
    <sheet name="3a" sheetId="5" r:id="rId5"/>
    <sheet name="3b(1)" sheetId="6" r:id="rId6"/>
    <sheet name="3b(2)" sheetId="7" r:id="rId7"/>
    <sheet name="4" sheetId="8" r:id="rId8"/>
    <sheet name="4a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9a" sheetId="15" r:id="rId15"/>
    <sheet name="10" sheetId="16" r:id="rId16"/>
    <sheet name="10a" sheetId="17" r:id="rId17"/>
    <sheet name="11" sheetId="18" r:id="rId18"/>
    <sheet name="12" sheetId="19" r:id="rId19"/>
    <sheet name="13" sheetId="20" r:id="rId20"/>
    <sheet name="14" sheetId="21" r:id="rId21"/>
    <sheet name="15" sheetId="22" r:id="rId22"/>
    <sheet name="15a" sheetId="23" r:id="rId23"/>
    <sheet name="16" sheetId="24" r:id="rId24"/>
    <sheet name="17" sheetId="25" r:id="rId25"/>
    <sheet name="18" sheetId="26" r:id="rId26"/>
    <sheet name="19" sheetId="27" r:id="rId27"/>
    <sheet name="20" sheetId="28" r:id="rId28"/>
    <sheet name="20a" sheetId="29" r:id="rId29"/>
    <sheet name="21" sheetId="30" r:id="rId30"/>
    <sheet name="22" sheetId="31" r:id="rId31"/>
    <sheet name="23" sheetId="32" r:id="rId32"/>
    <sheet name="24" sheetId="33" r:id="rId33"/>
    <sheet name="25" sheetId="34" r:id="rId34"/>
    <sheet name="26" sheetId="35" r:id="rId35"/>
    <sheet name="26a" sheetId="36" r:id="rId36"/>
    <sheet name="27" sheetId="37" r:id="rId37"/>
    <sheet name="28" sheetId="38" r:id="rId38"/>
    <sheet name="29" sheetId="39" r:id="rId39"/>
    <sheet name="30" sheetId="40" r:id="rId40"/>
    <sheet name="31" sheetId="41" r:id="rId41"/>
    <sheet name="32" sheetId="42" r:id="rId42"/>
    <sheet name="33" sheetId="43" r:id="rId43"/>
    <sheet name="34" sheetId="44" r:id="rId44"/>
    <sheet name="35" sheetId="45" r:id="rId45"/>
    <sheet name="36" sheetId="46" r:id="rId46"/>
    <sheet name="37" sheetId="47" r:id="rId47"/>
    <sheet name="38" sheetId="48" r:id="rId48"/>
    <sheet name="39" sheetId="49" r:id="rId49"/>
    <sheet name="40" sheetId="50" r:id="rId50"/>
    <sheet name="40a" sheetId="51" r:id="rId51"/>
    <sheet name="40b" sheetId="52" r:id="rId52"/>
    <sheet name="40c" sheetId="53" r:id="rId53"/>
    <sheet name="40d" sheetId="54" r:id="rId54"/>
    <sheet name="41" sheetId="55" r:id="rId55"/>
    <sheet name="42" sheetId="56" r:id="rId56"/>
    <sheet name="43" sheetId="57" r:id="rId57"/>
    <sheet name="44" sheetId="58" r:id="rId58"/>
    <sheet name="sheet25" sheetId="59" r:id="rId59"/>
  </sheets>
  <externalReferences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1">'1'!$A$1:$V$47</definedName>
    <definedName name="_15E" localSheetId="17">#REF!</definedName>
    <definedName name="_15E" localSheetId="3">#REF!</definedName>
    <definedName name="_15E" localSheetId="54">#REF!</definedName>
    <definedName name="_15E" localSheetId="56">#REF!</definedName>
    <definedName name="_15E">#REF!</definedName>
    <definedName name="_15F" localSheetId="17">#REF!</definedName>
    <definedName name="_15F" localSheetId="3">#REF!</definedName>
    <definedName name="_15F" localSheetId="54">#REF!</definedName>
    <definedName name="_15F" localSheetId="56">#REF!</definedName>
    <definedName name="_15F">#REF!</definedName>
    <definedName name="_15G" localSheetId="17">#REF!</definedName>
    <definedName name="_15G" localSheetId="3">#REF!</definedName>
    <definedName name="_15G" localSheetId="54">#REF!</definedName>
    <definedName name="_15G">#REF!</definedName>
    <definedName name="_1A" localSheetId="17">#REF!</definedName>
    <definedName name="_1A" localSheetId="3">#REF!</definedName>
    <definedName name="_1A" localSheetId="54">#REF!</definedName>
    <definedName name="_1A">#REF!</definedName>
    <definedName name="_2">'2'!$A$1:$P$38</definedName>
    <definedName name="_23A" localSheetId="17">#REF!</definedName>
    <definedName name="_23A" localSheetId="3">#REF!</definedName>
    <definedName name="_23A" localSheetId="54">#REF!</definedName>
    <definedName name="_23A">#REF!</definedName>
    <definedName name="_37" localSheetId="17">#REF!</definedName>
    <definedName name="_37" localSheetId="3">#REF!</definedName>
    <definedName name="_37" localSheetId="54">#REF!</definedName>
    <definedName name="_37">'38'!$A$1:$O$38</definedName>
    <definedName name="_3C" localSheetId="17">#REF!</definedName>
    <definedName name="_3C" localSheetId="3">#REF!</definedName>
    <definedName name="_3C" localSheetId="54">#REF!</definedName>
    <definedName name="_3C">#REF!</definedName>
    <definedName name="_41A">'40'!$A$1:$N$36</definedName>
    <definedName name="_41B">'40a'!$A$1:$P$34</definedName>
    <definedName name="_41C">'40b'!$A$1:$W$33</definedName>
    <definedName name="_41D">'40c'!$A$1:$V$33</definedName>
    <definedName name="_41E">'40d'!$A$1:$AA$33</definedName>
    <definedName name="_xlfn.SUMIFS" hidden="1">#NAME?</definedName>
    <definedName name="AbateType">'[9]Data Lists'!$A$4:$A$6</definedName>
    <definedName name="ActEst">'[9]Data Lists'!$A$8:$A$9</definedName>
    <definedName name="ALYEAR">'[7]12'!$F$5</definedName>
    <definedName name="atlaantic">'[4]Info'!$D$7</definedName>
    <definedName name="AYear">'[7]12'!$D$5</definedName>
    <definedName name="BGT_YR" localSheetId="17">#REF!</definedName>
    <definedName name="BGT_YR" localSheetId="3">#REF!</definedName>
    <definedName name="BGT_YR" localSheetId="54">#REF!</definedName>
    <definedName name="BGT_YR">#REF!</definedName>
    <definedName name="BGT_YR_ASSESS" localSheetId="17">#REF!</definedName>
    <definedName name="BGT_YR_ASSESS" localSheetId="3">#REF!</definedName>
    <definedName name="BGT_YR_ASSESS" localSheetId="54">#REF!</definedName>
    <definedName name="BGT_YR_ASSESS">#REF!</definedName>
    <definedName name="BODY" localSheetId="17">#REF!</definedName>
    <definedName name="BODY" localSheetId="3">#REF!</definedName>
    <definedName name="BODY" localSheetId="54">#REF!</definedName>
    <definedName name="BODY">#REF!</definedName>
    <definedName name="CLERK" localSheetId="17">#REF!</definedName>
    <definedName name="CLERK" localSheetId="3">#REF!</definedName>
    <definedName name="CLERK" localSheetId="54">#REF!</definedName>
    <definedName name="CLERK">#REF!</definedName>
    <definedName name="COUNTY" localSheetId="17">#REF!</definedName>
    <definedName name="COUNTY" localSheetId="3">#REF!</definedName>
    <definedName name="COUNTY" localSheetId="54">#REF!</definedName>
    <definedName name="COUNTY">#REF!</definedName>
    <definedName name="Current" localSheetId="17">'[5]4'!$C$6</definedName>
    <definedName name="Current" localSheetId="3">'[5]4'!$C$6</definedName>
    <definedName name="Current" localSheetId="5">'[8]4'!$C$6</definedName>
    <definedName name="Current" localSheetId="6">'[8]4'!$C$6</definedName>
    <definedName name="Current" localSheetId="54">'[5]4'!$C$6</definedName>
    <definedName name="Current">'4'!$C$6</definedName>
    <definedName name="Emerg">'[7]12'!$H$3</definedName>
    <definedName name="Expend">'[7]12'!$L$2</definedName>
    <definedName name="Expendpast" localSheetId="17">'[5]12'!$L$2</definedName>
    <definedName name="Expendpast" localSheetId="3">'[5]12'!$L$2</definedName>
    <definedName name="Expendpast" localSheetId="5">'[8]12'!$L$2</definedName>
    <definedName name="Expendpast" localSheetId="6">'[8]12'!$L$2</definedName>
    <definedName name="Expendpast" localSheetId="54">'[5]12'!$L$2</definedName>
    <definedName name="Expendpast">'12'!$L$2</definedName>
    <definedName name="forcurrent" localSheetId="17">'[5]12'!$D$5</definedName>
    <definedName name="forcurrent" localSheetId="3">'[5]12'!$D$5</definedName>
    <definedName name="forcurrent" localSheetId="5">'[8]12'!$D$5</definedName>
    <definedName name="forcurrent" localSheetId="6">'[8]12'!$D$5</definedName>
    <definedName name="forcurrent" localSheetId="54">'[5]12'!$D$5</definedName>
    <definedName name="forcurrent">'12'!$D$5</definedName>
    <definedName name="forpast" localSheetId="17">'[5]12'!$F$5</definedName>
    <definedName name="forpast" localSheetId="3">'[5]12'!$F$5</definedName>
    <definedName name="forpast" localSheetId="5">'[8]12'!$F$5</definedName>
    <definedName name="forpast" localSheetId="6">'[8]12'!$F$5</definedName>
    <definedName name="forpast" localSheetId="54">'[5]12'!$F$5</definedName>
    <definedName name="forpast">'12'!$F$5</definedName>
    <definedName name="forpastBy" localSheetId="17">'[5]12'!$H$3</definedName>
    <definedName name="forpastBy" localSheetId="3">'[5]12'!$H$3</definedName>
    <definedName name="forpastBy" localSheetId="5">'[8]12'!$H$3</definedName>
    <definedName name="forpastBy" localSheetId="6">'[8]12'!$H$3</definedName>
    <definedName name="forpastBy" localSheetId="54">'[5]12'!$H$3</definedName>
    <definedName name="forpastBy">'12'!$H$3</definedName>
    <definedName name="GUARDS_SW" localSheetId="17">#REF!</definedName>
    <definedName name="GUARDS_SW" localSheetId="3">#REF!</definedName>
    <definedName name="GUARDS_SW" localSheetId="54">#REF!</definedName>
    <definedName name="GUARDS_SW" localSheetId="56">#REF!</definedName>
    <definedName name="GUARDS_SW">#REF!</definedName>
    <definedName name="guess">'[2]15f'!$A$1:$P$30</definedName>
    <definedName name="guess0">'[2]24:25'!$P$13:$P$25</definedName>
    <definedName name="guess2">'[2]15g'!$A$1:$P$30</definedName>
    <definedName name="guess3">'[2]24:25'!$L$13:$L$25</definedName>
    <definedName name="guess4">'[2]24:25'!$F$13:$F$25</definedName>
    <definedName name="guess6">'[2]24:25'!$N$13:$N$25</definedName>
    <definedName name="guess8">'[2]24:25'!$H$13:$H$25</definedName>
    <definedName name="guess9">'[2]24:25'!$J$13:$J$25</definedName>
    <definedName name="Inpast" localSheetId="17">'[5]4'!$G$6</definedName>
    <definedName name="Inpast" localSheetId="3">'[5]4'!$G$6</definedName>
    <definedName name="Inpast" localSheetId="5">'[8]4'!$G$6</definedName>
    <definedName name="Inpast" localSheetId="6">'[8]4'!$G$6</definedName>
    <definedName name="Inpast" localSheetId="54">'[5]4'!$G$6</definedName>
    <definedName name="Inpast">'4'!$G$6</definedName>
    <definedName name="LYear">'[7]4'!$E$6</definedName>
    <definedName name="mod">'[7]12'!$J$3</definedName>
    <definedName name="NAME" localSheetId="17">#REF!</definedName>
    <definedName name="NAME" localSheetId="3">#REF!</definedName>
    <definedName name="NAME" localSheetId="51">'[2]Info'!$F$5</definedName>
    <definedName name="NAME" localSheetId="52">'[2]Info'!$F$5</definedName>
    <definedName name="NAME" localSheetId="53">'[2]Info'!$F$5</definedName>
    <definedName name="NAME" localSheetId="54">#REF!</definedName>
    <definedName name="NAME">#REF!</definedName>
    <definedName name="OUT_S_F_ADJ" localSheetId="40">'[2]24:25'!$L$13:$L$25</definedName>
    <definedName name="OUT_S_F_ADJ" localSheetId="41">'[2]24:25'!$L$13:$L$25</definedName>
    <definedName name="OUT_S_F_ADJ" localSheetId="42">'[2]24:25'!$L$13:$L$25</definedName>
    <definedName name="OUT_S_F_ADJ" localSheetId="46">'[2]24:25'!$L$13:$L$25</definedName>
    <definedName name="OUT_S_F_ADJ" localSheetId="47">'[2]24:25'!$L$13:$L$25</definedName>
    <definedName name="OUT_S_F_ADJ" localSheetId="49">'[2]24:25'!$L$13:$L$25</definedName>
    <definedName name="OUT_S_F_ADJ" localSheetId="50">'[2]24:25'!$L$13:$L$25</definedName>
    <definedName name="OUT_S_F_ADJ" localSheetId="51">'[2]24:25'!$L$13:$L$25</definedName>
    <definedName name="OUT_S_F_ADJ" localSheetId="52">'[2]24:25'!$L$13:$L$25</definedName>
    <definedName name="OUT_S_F_ADJ" localSheetId="53">'[2]24:25'!$L$13:$L$25</definedName>
    <definedName name="OUT_S_F_ADJ" localSheetId="56">'[3]24:25'!$L$13:$L$25</definedName>
    <definedName name="OUT_S_F_ADJ" localSheetId="57">'[2]24:25'!$L$13:$L$25</definedName>
    <definedName name="OUT_S_F_ADJ">'[1]24:25'!$L$13:$L$25</definedName>
    <definedName name="OUT_S_F_BUD" localSheetId="40">'[2]24:25'!$F$13:$F$25</definedName>
    <definedName name="OUT_S_F_BUD" localSheetId="41">'[2]24:25'!$F$13:$F$25</definedName>
    <definedName name="OUT_S_F_BUD" localSheetId="42">'[2]24:25'!$F$13:$F$25</definedName>
    <definedName name="OUT_S_F_BUD" localSheetId="46">'[2]24:25'!$F$13:$F$25</definedName>
    <definedName name="OUT_S_F_BUD" localSheetId="47">'[2]24:25'!$F$13:$F$25</definedName>
    <definedName name="OUT_S_F_BUD" localSheetId="49">'[2]24:25'!$F$13:$F$25</definedName>
    <definedName name="OUT_S_F_BUD" localSheetId="50">'[2]24:25'!$F$13:$F$25</definedName>
    <definedName name="OUT_S_F_BUD" localSheetId="51">'[2]24:25'!$F$13:$F$25</definedName>
    <definedName name="OUT_S_F_BUD" localSheetId="52">'[2]24:25'!$F$13:$F$25</definedName>
    <definedName name="OUT_S_F_BUD" localSheetId="53">'[2]24:25'!$F$13:$F$25</definedName>
    <definedName name="OUT_S_F_BUD" localSheetId="56">'[3]24:25'!$F$13:$F$25</definedName>
    <definedName name="OUT_S_F_BUD" localSheetId="57">'[2]24:25'!$F$13:$F$25</definedName>
    <definedName name="OUT_S_F_BUD">'[1]24:25'!$F$13:$F$25</definedName>
    <definedName name="OUT_S_F_CASH_" localSheetId="40">'[2]24:25'!$N$13:$N$25</definedName>
    <definedName name="OUT_S_F_CASH_" localSheetId="41">'[2]24:25'!$N$13:$N$25</definedName>
    <definedName name="OUT_S_F_CASH_" localSheetId="42">'[2]24:25'!$N$13:$N$25</definedName>
    <definedName name="OUT_S_F_CASH_" localSheetId="46">'[2]24:25'!$N$13:$N$25</definedName>
    <definedName name="OUT_S_F_CASH_" localSheetId="47">'[2]24:25'!$N$13:$N$25</definedName>
    <definedName name="OUT_S_F_CASH_" localSheetId="49">'[2]24:25'!$N$13:$N$25</definedName>
    <definedName name="OUT_S_F_CASH_" localSheetId="50">'[2]24:25'!$N$13:$N$25</definedName>
    <definedName name="OUT_S_F_CASH_" localSheetId="51">'[2]24:25'!$N$13:$N$25</definedName>
    <definedName name="OUT_S_F_CASH_" localSheetId="52">'[2]24:25'!$N$13:$N$25</definedName>
    <definedName name="OUT_S_F_CASH_" localSheetId="53">'[2]24:25'!$N$13:$N$25</definedName>
    <definedName name="OUT_S_F_CASH_" localSheetId="56">'[3]24:25'!$N$13:$N$25</definedName>
    <definedName name="OUT_S_F_CASH_" localSheetId="57">'[2]24:25'!$N$13:$N$25</definedName>
    <definedName name="OUT_S_F_CASH_">'[1]24:25'!$N$13:$N$25</definedName>
    <definedName name="OUT_S_F_CUR" localSheetId="40">'[2]24:25'!$H$13:$H$25</definedName>
    <definedName name="OUT_S_F_CUR" localSheetId="41">'[2]24:25'!$H$13:$H$25</definedName>
    <definedName name="OUT_S_F_CUR" localSheetId="42">'[2]24:25'!$H$13:$H$25</definedName>
    <definedName name="OUT_S_F_CUR" localSheetId="46">'[2]24:25'!$H$13:$H$25</definedName>
    <definedName name="OUT_S_F_CUR" localSheetId="47">'[2]24:25'!$H$13:$H$25</definedName>
    <definedName name="OUT_S_F_CUR" localSheetId="49">'[2]24:25'!$H$13:$H$25</definedName>
    <definedName name="OUT_S_F_CUR" localSheetId="50">'[2]24:25'!$H$13:$H$25</definedName>
    <definedName name="OUT_S_F_CUR" localSheetId="51">'[2]24:25'!$H$13:$H$25</definedName>
    <definedName name="OUT_S_F_CUR" localSheetId="52">'[2]24:25'!$H$13:$H$25</definedName>
    <definedName name="OUT_S_F_CUR" localSheetId="53">'[2]24:25'!$H$13:$H$25</definedName>
    <definedName name="OUT_S_F_CUR" localSheetId="56">'[3]24:25'!$H$13:$H$25</definedName>
    <definedName name="OUT_S_F_CUR" localSheetId="57">'[2]24:25'!$H$13:$H$25</definedName>
    <definedName name="OUT_S_F_CUR">'[1]24:25'!$H$13:$H$25</definedName>
    <definedName name="OUT_S_F_EMER" localSheetId="40">'[2]24:25'!$J$13:$J$25</definedName>
    <definedName name="OUT_S_F_EMER" localSheetId="41">'[2]24:25'!$J$13:$J$25</definedName>
    <definedName name="OUT_S_F_EMER" localSheetId="42">'[2]24:25'!$J$13:$J$25</definedName>
    <definedName name="OUT_S_F_EMER" localSheetId="46">'[2]24:25'!$J$13:$J$25</definedName>
    <definedName name="OUT_S_F_EMER" localSheetId="47">'[2]24:25'!$J$13:$J$25</definedName>
    <definedName name="OUT_S_F_EMER" localSheetId="49">'[2]24:25'!$J$13:$J$25</definedName>
    <definedName name="OUT_S_F_EMER" localSheetId="50">'[2]24:25'!$J$13:$J$25</definedName>
    <definedName name="OUT_S_F_EMER" localSheetId="51">'[2]24:25'!$J$13:$J$25</definedName>
    <definedName name="OUT_S_F_EMER" localSheetId="52">'[2]24:25'!$J$13:$J$25</definedName>
    <definedName name="OUT_S_F_EMER" localSheetId="53">'[2]24:25'!$J$13:$J$25</definedName>
    <definedName name="OUT_S_F_EMER" localSheetId="56">'[3]24:25'!$J$13:$J$25</definedName>
    <definedName name="OUT_S_F_EMER" localSheetId="57">'[2]24:25'!$J$13:$J$25</definedName>
    <definedName name="OUT_S_F_EMER">'[1]24:25'!$J$13:$J$25</definedName>
    <definedName name="OUT_S_F_RES" localSheetId="40">'[2]24:25'!$P$13:$P$25</definedName>
    <definedName name="OUT_S_F_RES" localSheetId="41">'[2]24:25'!$P$13:$P$25</definedName>
    <definedName name="OUT_S_F_RES" localSheetId="42">'[2]24:25'!$P$13:$P$25</definedName>
    <definedName name="OUT_S_F_RES" localSheetId="46">'[2]24:25'!$P$13:$P$25</definedName>
    <definedName name="OUT_S_F_RES" localSheetId="47">'[2]24:25'!$P$13:$P$25</definedName>
    <definedName name="OUT_S_F_RES" localSheetId="49">'[2]24:25'!$P$13:$P$25</definedName>
    <definedName name="OUT_S_F_RES" localSheetId="50">'[2]24:25'!$P$13:$P$25</definedName>
    <definedName name="OUT_S_F_RES" localSheetId="51">'[2]24:25'!$P$13:$P$25</definedName>
    <definedName name="OUT_S_F_RES" localSheetId="52">'[2]24:25'!$P$13:$P$25</definedName>
    <definedName name="OUT_S_F_RES" localSheetId="53">'[2]24:25'!$P$13:$P$25</definedName>
    <definedName name="OUT_S_F_RES" localSheetId="56">'[3]24:25'!$P$13:$P$25</definedName>
    <definedName name="OUT_S_F_RES" localSheetId="57">'[2]24:25'!$P$13:$P$25</definedName>
    <definedName name="OUT_S_F_RES">'[1]24:25'!$P$13:$P$25</definedName>
    <definedName name="Past" localSheetId="17">'[5]4'!$E$6</definedName>
    <definedName name="Past" localSheetId="3">'[5]4'!$E$6</definedName>
    <definedName name="Past" localSheetId="5">'[7]4'!$G$6</definedName>
    <definedName name="Past" localSheetId="6">'[7]4'!$G$6</definedName>
    <definedName name="Past" localSheetId="54">'[5]4'!$E$6</definedName>
    <definedName name="Past">'4'!$E$6</definedName>
    <definedName name="place">'[4]Info'!$F$5</definedName>
    <definedName name="PPCTickLgnd_" localSheetId="36" hidden="1">'27'!$A$5:$A$12</definedName>
    <definedName name="_xlnm.Print_Area" localSheetId="17">'11'!$A$1:$H$32</definedName>
    <definedName name="_xlnm.Print_Area" localSheetId="18">'12'!$A$1:$O$25</definedName>
    <definedName name="_xlnm.Print_Area" localSheetId="19">'13'!$A$1:$P$27</definedName>
    <definedName name="_xlnm.Print_Area" localSheetId="20">'14'!$A$1:$P$26</definedName>
    <definedName name="_xlnm.Print_Area" localSheetId="21">'15'!$A$1:$O$26</definedName>
    <definedName name="_xlnm.Print_Area" localSheetId="22">'15a'!$A$1:$O$26</definedName>
    <definedName name="_xlnm.Print_Area" localSheetId="23">'16'!$A$1:$O$26</definedName>
    <definedName name="_xlnm.Print_Area" localSheetId="24">'17'!$A$1:$P$25</definedName>
    <definedName name="_xlnm.Print_Area" localSheetId="25">'18'!$A$1:$O$25</definedName>
    <definedName name="_xlnm.Print_Area" localSheetId="26">'19'!$A$1:$O$30</definedName>
    <definedName name="_xlnm.Print_Area" localSheetId="27">'20'!$A$1:$O$24</definedName>
    <definedName name="_xlnm.Print_Area" localSheetId="28">'20a'!$A$1:$O$24</definedName>
    <definedName name="_xlnm.Print_Area" localSheetId="29">'21'!$A$1:$O$24</definedName>
    <definedName name="_xlnm.Print_Area" localSheetId="30">'22'!$A$1:$O$24</definedName>
    <definedName name="_xlnm.Print_Area" localSheetId="31">'23'!$A$1:$O$24</definedName>
    <definedName name="_xlnm.Print_Area" localSheetId="32">'24'!$A$1:$O$24</definedName>
    <definedName name="_xlnm.Print_Area" localSheetId="33">'25'!$A$1:$O$25</definedName>
    <definedName name="_xlnm.Print_Area" localSheetId="34">'26'!$A$1:$O$24</definedName>
    <definedName name="_xlnm.Print_Area" localSheetId="35">'26a'!$A$1:$O$24</definedName>
    <definedName name="_xlnm.Print_Area" localSheetId="36">'27'!$A$1:$O$24</definedName>
    <definedName name="_xlnm.Print_Area" localSheetId="37">'28'!$A$1:$O$30</definedName>
    <definedName name="_xlnm.Print_Area" localSheetId="38">'29'!$A$1:$O$33</definedName>
    <definedName name="_xlnm.Print_Area" localSheetId="41">'32'!$A$1:$R$31</definedName>
    <definedName name="_xlnm.Print_Area" localSheetId="42">'33'!$A$1:$S$32</definedName>
    <definedName name="_xlnm.Print_Area" localSheetId="43">'34'!$A$1:$K$31</definedName>
    <definedName name="_xlnm.Print_Area" localSheetId="44">'35'!$A$1:$N$52</definedName>
    <definedName name="_xlnm.Print_Area" localSheetId="45">'36'!$A$1:$N$27</definedName>
    <definedName name="_xlnm.Print_Area" localSheetId="46">'37'!$A$1:$O$40</definedName>
    <definedName name="_xlnm.Print_Area" localSheetId="47">'38'!$A$1:$P$39</definedName>
    <definedName name="_xlnm.Print_Area" localSheetId="48">'39'!$A$1:$O$32</definedName>
    <definedName name="_xlnm.Print_Area" localSheetId="5">'3b(1)'!$A$1:$M$38</definedName>
    <definedName name="_xlnm.Print_Area" localSheetId="49">'40'!$B$2:$N$36</definedName>
    <definedName name="_xlnm.Print_Area" localSheetId="50">'40a'!$B$2:$P$34</definedName>
    <definedName name="_xlnm.Print_Area" localSheetId="51">'40b'!$B$1:$W$33</definedName>
    <definedName name="_xlnm.Print_Area" localSheetId="52">'40c'!$B$3:$V$33</definedName>
    <definedName name="_xlnm.Print_Area" localSheetId="53">'40d'!$C$3:$Z$33</definedName>
    <definedName name="_xlnm.Print_Area" localSheetId="54">'41'!$B$2:$M$39</definedName>
    <definedName name="_xlnm.Print_Area" localSheetId="0">'A'!$A$1:$Q$43</definedName>
    <definedName name="PRIOR_ASSESS" localSheetId="17">#REF!</definedName>
    <definedName name="PRIOR_ASSESS" localSheetId="3">#REF!</definedName>
    <definedName name="PRIOR_ASSESS" localSheetId="54">#REF!</definedName>
    <definedName name="PRIOR_ASSESS">#REF!</definedName>
    <definedName name="PRIOR_YR" localSheetId="17">#REF!</definedName>
    <definedName name="PRIOR_YR" localSheetId="3">#REF!</definedName>
    <definedName name="PRIOR_YR" localSheetId="54">#REF!</definedName>
    <definedName name="PRIOR_YR">#REF!</definedName>
    <definedName name="PWADJ" localSheetId="17">#REF!</definedName>
    <definedName name="PWADJ" localSheetId="3">#REF!</definedName>
    <definedName name="PWADJ" localSheetId="54">#REF!</definedName>
    <definedName name="PWADJ">#REF!</definedName>
    <definedName name="PWCASH" localSheetId="17">#REF!</definedName>
    <definedName name="PWCASH" localSheetId="3">#REF!</definedName>
    <definedName name="PWCASH" localSheetId="54">#REF!</definedName>
    <definedName name="PWCASH">#REF!</definedName>
    <definedName name="PWCURR" localSheetId="17">#REF!</definedName>
    <definedName name="PWCURR" localSheetId="3">#REF!</definedName>
    <definedName name="PWCURR" localSheetId="54">#REF!</definedName>
    <definedName name="PWCURR">#REF!</definedName>
    <definedName name="PWRES" localSheetId="17">#REF!</definedName>
    <definedName name="PWRES" localSheetId="3">#REF!</definedName>
    <definedName name="PWRES" localSheetId="54">#REF!</definedName>
    <definedName name="PWRES">#REF!</definedName>
    <definedName name="ReceivingProviding">'[9]Data Lists'!$A$14:$A$15</definedName>
    <definedName name="RUTOptions">'[9]Data Lists'!$A$1:$A$2</definedName>
    <definedName name="same">'[4]Info'!$D$9</definedName>
    <definedName name="thus">'[4]Info'!$D$5</definedName>
    <definedName name="totalpast" localSheetId="17">'[5]12'!$J$3</definedName>
    <definedName name="totalpast" localSheetId="3">'[5]12'!$J$3</definedName>
    <definedName name="totalpast" localSheetId="5">'[8]12'!$J$3</definedName>
    <definedName name="totalpast" localSheetId="6">'[8]12'!$J$3</definedName>
    <definedName name="totalpast" localSheetId="54">'[5]12'!$J$3</definedName>
    <definedName name="totalpast">'12'!$J$3</definedName>
    <definedName name="TYPE" localSheetId="17">#REF!</definedName>
    <definedName name="TYPE" localSheetId="3">#REF!</definedName>
    <definedName name="TYPE" localSheetId="51">'[2]Info'!$D$5</definedName>
    <definedName name="TYPE" localSheetId="52">'[2]Info'!$D$5</definedName>
    <definedName name="TYPE" localSheetId="53">'[2]Info'!$D$5</definedName>
    <definedName name="TYPE" localSheetId="54">#REF!</definedName>
    <definedName name="TYPE">#REF!</definedName>
    <definedName name="UT_SURPLUS_BUD" localSheetId="17">#REF!</definedName>
    <definedName name="UT_SURPLUS_BUD" localSheetId="3">#REF!</definedName>
    <definedName name="UT_SURPLUS_BUD" localSheetId="54">#REF!</definedName>
    <definedName name="UT_SURPLUS_BUD">#REF!</definedName>
    <definedName name="UT_SURPLUS_CASH" localSheetId="17">#REF!</definedName>
    <definedName name="UT_SURPLUS_CASH" localSheetId="3">#REF!</definedName>
    <definedName name="UT_SURPLUS_CASH" localSheetId="54">#REF!</definedName>
    <definedName name="UT_SURPLUS_CASH">#REF!</definedName>
    <definedName name="UT_SURPLUS_CUR" localSheetId="17">#REF!</definedName>
    <definedName name="UT_SURPLUS_CUR" localSheetId="3">#REF!</definedName>
    <definedName name="UT_SURPLUS_CUR" localSheetId="54">#REF!</definedName>
    <definedName name="UT_SURPLUS_CUR">#REF!</definedName>
    <definedName name="UT_TOT_REV_BUD" localSheetId="17">#REF!</definedName>
    <definedName name="UT_TOT_REV_BUD" localSheetId="3">#REF!</definedName>
    <definedName name="UT_TOT_REV_BUD" localSheetId="54">#REF!</definedName>
    <definedName name="UT_TOT_REV_BUD">#REF!</definedName>
    <definedName name="UT_TOT_REV_CASH" localSheetId="17">#REF!</definedName>
    <definedName name="UT_TOT_REV_CASH" localSheetId="3">#REF!</definedName>
    <definedName name="UT_TOT_REV_CASH" localSheetId="54">#REF!</definedName>
    <definedName name="UT_TOT_REV_CASH">#REF!</definedName>
    <definedName name="UT_TOT_REV_CUR" localSheetId="17">#REF!</definedName>
    <definedName name="UT_TOT_REV_CUR" localSheetId="3">#REF!</definedName>
    <definedName name="UT_TOT_REV_CUR" localSheetId="54">#REF!</definedName>
    <definedName name="UT_TOT_REV_CUR">#REF!</definedName>
    <definedName name="UT_TOTAL_ADJ" localSheetId="17">#REF!</definedName>
    <definedName name="UT_TOTAL_ADJ" localSheetId="3">#REF!</definedName>
    <definedName name="UT_TOTAL_ADJ" localSheetId="54">#REF!</definedName>
    <definedName name="UT_TOTAL_ADJ">#REF!</definedName>
    <definedName name="UT_TOTAL_BUD">'[2]36'!$H$30</definedName>
    <definedName name="UT_TOTAL_CASH" localSheetId="17">#REF!</definedName>
    <definedName name="UT_TOTAL_CASH" localSheetId="3">#REF!</definedName>
    <definedName name="UT_TOTAL_CASH" localSheetId="54">#REF!</definedName>
    <definedName name="UT_TOTAL_CASH">#REF!</definedName>
    <definedName name="UT_TOTAL_CUR" localSheetId="17">#REF!</definedName>
    <definedName name="UT_TOTAL_CUR" localSheetId="3">#REF!</definedName>
    <definedName name="UT_TOTAL_CUR" localSheetId="54">#REF!</definedName>
    <definedName name="UT_TOTAL_CUR">#REF!</definedName>
    <definedName name="UT_TOTAL_EMER" localSheetId="17">#REF!</definedName>
    <definedName name="UT_TOTAL_EMER" localSheetId="3">#REF!</definedName>
    <definedName name="UT_TOTAL_EMER" localSheetId="54">#REF!</definedName>
    <definedName name="UT_TOTAL_EMER">#REF!</definedName>
    <definedName name="UT_TOTAL_RES" localSheetId="17">#REF!</definedName>
    <definedName name="UT_TOTAL_RES" localSheetId="3">#REF!</definedName>
    <definedName name="UT_TOTAL_RES" localSheetId="54">#REF!</definedName>
    <definedName name="UT_TOTAL_RES">#REF!</definedName>
    <definedName name="UTILITY" localSheetId="17">#REF!</definedName>
    <definedName name="UTILITY" localSheetId="3">#REF!</definedName>
    <definedName name="UTILITY" localSheetId="54">#REF!</definedName>
    <definedName name="UTILITY">#REF!</definedName>
    <definedName name="Year">'[7]4'!$C$6</definedName>
    <definedName name="YESNO">'[9]Data Lists'!$A$11:$A$12</definedName>
    <definedName name="Z_07A8B7A8_6FAC_11D0_8C33_00008600DF4C_.wvu.PrintArea" localSheetId="41" hidden="1">'32'!$A$1:$Q$31</definedName>
    <definedName name="Z_07A8B7A8_6FAC_11D0_8C33_00008600DF4C_.wvu.PrintArea" localSheetId="42" hidden="1">'33'!$A$1:$R$32</definedName>
    <definedName name="Z_07A8B7A8_6FAC_11D0_8C33_00008600DF4C_.wvu.PrintArea" localSheetId="46" hidden="1">'37'!$A$1:$O$40</definedName>
    <definedName name="Z_07A8B7A8_6FAC_11D0_8C33_00008600DF4C_.wvu.PrintArea" localSheetId="47" hidden="1">'38'!$A$1:$P$39</definedName>
    <definedName name="Z_07A8B7A8_6FAC_11D0_8C33_00008600DF4C_.wvu.PrintArea" localSheetId="49" hidden="1">'40'!$A$1:$N$36</definedName>
    <definedName name="Z_07A8B7A8_6FAC_11D0_8C33_00008600DF4C_.wvu.PrintArea" localSheetId="50" hidden="1">'40a'!$A$1:$P$34</definedName>
    <definedName name="Z_07A8B7A8_6FAC_11D0_8C33_00008600DF4C_.wvu.PrintArea" localSheetId="51" hidden="1">'40b'!$A$2:$W$33</definedName>
    <definedName name="Z_07A8B7A8_6FAC_11D0_8C33_00008600DF4C_.wvu.PrintArea" localSheetId="52" hidden="1">'40c'!$A$1:$V$33</definedName>
    <definedName name="Z_07A8B7A8_6FAC_11D0_8C33_00008600DF4C_.wvu.PrintArea" localSheetId="53" hidden="1">'40d'!$A$1:$AA$33</definedName>
    <definedName name="Z_6BB90463_72ED_11D0_94DB_0000A000033D_.wvu.PrintArea" localSheetId="41" hidden="1">'32'!$A$1:$Q$31</definedName>
    <definedName name="Z_6BB90463_72ED_11D0_94DB_0000A000033D_.wvu.PrintArea" localSheetId="42" hidden="1">'33'!$A$1:$R$32</definedName>
    <definedName name="Z_6BB90463_72ED_11D0_94DB_0000A000033D_.wvu.PrintArea" localSheetId="46" hidden="1">'37'!$A$1:$O$40</definedName>
    <definedName name="Z_6BB90463_72ED_11D0_94DB_0000A000033D_.wvu.PrintArea" localSheetId="47" hidden="1">'38'!$A$1:$P$39</definedName>
    <definedName name="Z_6BB90463_72ED_11D0_94DB_0000A000033D_.wvu.PrintArea" localSheetId="49" hidden="1">'40'!$A$1:$N$36</definedName>
    <definedName name="Z_6BB90463_72ED_11D0_94DB_0000A000033D_.wvu.PrintArea" localSheetId="50" hidden="1">'40a'!$A$1:$P$34</definedName>
    <definedName name="Z_6BB90463_72ED_11D0_94DB_0000A000033D_.wvu.PrintArea" localSheetId="51" hidden="1">'40b'!$A$2:$W$33</definedName>
    <definedName name="Z_6BB90463_72ED_11D0_94DB_0000A000033D_.wvu.PrintArea" localSheetId="52" hidden="1">'40c'!$A$1:$V$33</definedName>
    <definedName name="Z_6BB90463_72ED_11D0_94DB_0000A000033D_.wvu.PrintArea" localSheetId="53" hidden="1">'40d'!$A$1:$AA$33</definedName>
    <definedName name="Z_F1D29B63_6FCB_11D0_88D0_00C0E3210823_.wvu.PrintArea" localSheetId="41" hidden="1">'32'!$A$1:$Q$31</definedName>
    <definedName name="Z_F1D29B63_6FCB_11D0_88D0_00C0E3210823_.wvu.PrintArea" localSheetId="42" hidden="1">'33'!$A$1:$R$32</definedName>
    <definedName name="Z_F1D29B63_6FCB_11D0_88D0_00C0E3210823_.wvu.PrintArea" localSheetId="46" hidden="1">'37'!$A$1:$O$40</definedName>
    <definedName name="Z_F1D29B63_6FCB_11D0_88D0_00C0E3210823_.wvu.PrintArea" localSheetId="47" hidden="1">'38'!$A$1:$P$39</definedName>
    <definedName name="Z_F1D29B63_6FCB_11D0_88D0_00C0E3210823_.wvu.PrintArea" localSheetId="49" hidden="1">'40'!$A$1:$N$36</definedName>
    <definedName name="Z_F1D29B63_6FCB_11D0_88D0_00C0E3210823_.wvu.PrintArea" localSheetId="50" hidden="1">'40a'!$A$1:$P$34</definedName>
    <definedName name="Z_F1D29B63_6FCB_11D0_88D0_00C0E3210823_.wvu.PrintArea" localSheetId="51" hidden="1">'40b'!$A$2:$W$33</definedName>
    <definedName name="Z_F1D29B63_6FCB_11D0_88D0_00C0E3210823_.wvu.PrintArea" localSheetId="52" hidden="1">'40c'!$A$1:$V$33</definedName>
    <definedName name="Z_F1D29B63_6FCB_11D0_88D0_00C0E3210823_.wvu.PrintArea" localSheetId="53" hidden="1">'40d'!$A$1:$AA$33</definedName>
  </definedNames>
  <calcPr fullCalcOnLoad="1"/>
</workbook>
</file>

<file path=xl/sharedStrings.xml><?xml version="1.0" encoding="utf-8"?>
<sst xmlns="http://schemas.openxmlformats.org/spreadsheetml/2006/main" count="2920" uniqueCount="1320">
  <si>
    <t>Sheet 40b</t>
  </si>
  <si>
    <t>C-3</t>
  </si>
  <si>
    <t xml:space="preserve"> Anticipated Project Schedule and Funding Requirements</t>
  </si>
  <si>
    <t>5f</t>
  </si>
  <si>
    <t>COMPLETION</t>
  </si>
  <si>
    <t>COSTS</t>
  </si>
  <si>
    <t>TIME</t>
  </si>
  <si>
    <t>5</t>
  </si>
  <si>
    <t>Sheet 40c</t>
  </si>
  <si>
    <t>C-4</t>
  </si>
  <si>
    <t xml:space="preserve"> SUMMARY OF ANTICIPATED FUNDING SOURCES AND AMOUNTS</t>
  </si>
  <si>
    <t xml:space="preserve"> BUDGET APPROPRIATIONS</t>
  </si>
  <si>
    <t xml:space="preserve"> BONDS AND NOTES</t>
  </si>
  <si>
    <t xml:space="preserve">Estimated </t>
  </si>
  <si>
    <t>3a</t>
  </si>
  <si>
    <t>3b</t>
  </si>
  <si>
    <t>Grants-in-</t>
  </si>
  <si>
    <t>7a</t>
  </si>
  <si>
    <t>7b</t>
  </si>
  <si>
    <t>7c</t>
  </si>
  <si>
    <t>7d</t>
  </si>
  <si>
    <t>Total Cost</t>
  </si>
  <si>
    <t>Current Year</t>
  </si>
  <si>
    <t>Future Years</t>
  </si>
  <si>
    <t>Improve-</t>
  </si>
  <si>
    <t>Aid and</t>
  </si>
  <si>
    <t>Self</t>
  </si>
  <si>
    <t>Assessment</t>
  </si>
  <si>
    <t>ment Fund</t>
  </si>
  <si>
    <t>Other Funds</t>
  </si>
  <si>
    <t>Liquidating</t>
  </si>
  <si>
    <t>Sheet 40d</t>
  </si>
  <si>
    <t>C-5</t>
  </si>
  <si>
    <t xml:space="preserve">DEDICATED  REVENUES </t>
  </si>
  <si>
    <t>APPROPRIATIONS</t>
  </si>
  <si>
    <t>FROM TRUST FUND</t>
  </si>
  <si>
    <t>Amount To Be Raised By Taxation</t>
  </si>
  <si>
    <t>Development of Lands for Recreation and Conservation:</t>
  </si>
  <si>
    <t>xxxxxxxx</t>
  </si>
  <si>
    <t>Interest Income</t>
  </si>
  <si>
    <t>Maintenance of Lands for Recreation and Conservation:</t>
  </si>
  <si>
    <t>Reserve Funds:</t>
  </si>
  <si>
    <t>Historic Preservation:</t>
  </si>
  <si>
    <t>Acquisition of Lands for Recreation and Conservation:</t>
  </si>
  <si>
    <t>Total Trust Fund Revenues:</t>
  </si>
  <si>
    <t>Acquisition of Farmland</t>
  </si>
  <si>
    <t>Summary of Program</t>
  </si>
  <si>
    <t>Year Referendum Passed/Implemented:</t>
  </si>
  <si>
    <t>Debt Service:</t>
  </si>
  <si>
    <t>(Date)</t>
  </si>
  <si>
    <t>Rate Assessed:</t>
  </si>
  <si>
    <t>Total Tax Collected to date</t>
  </si>
  <si>
    <t>Total Expended to date:</t>
  </si>
  <si>
    <t>Total Acreage Preserved to date</t>
  </si>
  <si>
    <t>(Acres)</t>
  </si>
  <si>
    <t>Reserve for Future Use</t>
  </si>
  <si>
    <t>Total Trust Fund Appropriations:</t>
  </si>
  <si>
    <t>Sheet 43</t>
  </si>
  <si>
    <t>Annual List of Change Orders Approved</t>
  </si>
  <si>
    <t>Pursuant to N.J.A.C. 5:30-11</t>
  </si>
  <si>
    <t>Contracting Unit:</t>
  </si>
  <si>
    <t>Year Ending:</t>
  </si>
  <si>
    <t>The following is a complete list of all change orders which caused the originally awarded contract price to be exceeded by more than 20 percent.  For regulatory details</t>
  </si>
  <si>
    <t xml:space="preserve">   and certify below.</t>
  </si>
  <si>
    <t>Date</t>
  </si>
  <si>
    <t>Clerk of the Governing Body</t>
  </si>
  <si>
    <t>Sheet 44</t>
  </si>
  <si>
    <t>Local Budget Law, N.J.S. 40A:4-1 et seq.</t>
  </si>
  <si>
    <t>Certified by me, this</t>
  </si>
  <si>
    <t xml:space="preserve"> Registered Municipal Accountant</t>
  </si>
  <si>
    <t xml:space="preserve"> Chief Financial Officer</t>
  </si>
  <si>
    <t xml:space="preserve"> DO NOT USE THESE SPACES</t>
  </si>
  <si>
    <t xml:space="preserve"> CERTIFICATION OF ADOPTED BUDGET</t>
  </si>
  <si>
    <t xml:space="preserve"> (Do not advertise this Certification form)</t>
  </si>
  <si>
    <t xml:space="preserve"> CERTIFICATION OF APPROVED BUDGET</t>
  </si>
  <si>
    <t>It is hereby certified that the amount to be raised by taxation for local purposes has been compared with</t>
  </si>
  <si>
    <t>It is hereby certified that the Approved Budget made part hereof complies with the requirements</t>
  </si>
  <si>
    <t>the approved Budget previously certified by me and any changes required as a condition to such approval</t>
  </si>
  <si>
    <t>of law, and approval is given pursuant to N.J.S. 40A:4-79.</t>
  </si>
  <si>
    <t>have been made.  The adopted budget is certified with respect to the foregoing only.</t>
  </si>
  <si>
    <t>STATE OF NEW JERSEY</t>
  </si>
  <si>
    <t>Director of the Division of Local Government Services</t>
  </si>
  <si>
    <t xml:space="preserve">   Dated:</t>
  </si>
  <si>
    <t>By:</t>
  </si>
  <si>
    <t xml:space="preserve">     Dated:</t>
  </si>
  <si>
    <t xml:space="preserve"> Sheet 1</t>
  </si>
  <si>
    <t xml:space="preserve"> </t>
  </si>
  <si>
    <t>CURRENT FUND - APPROPRIATIONS</t>
  </si>
  <si>
    <t>8. GENERAL APPROPRIATIONS</t>
  </si>
  <si>
    <t xml:space="preserve">           Appropriated</t>
  </si>
  <si>
    <t>(A) Operations - within "CAPS"</t>
  </si>
  <si>
    <t>Emergency</t>
  </si>
  <si>
    <t xml:space="preserve">As Modified By </t>
  </si>
  <si>
    <t>Paid or</t>
  </si>
  <si>
    <t>Reserved</t>
  </si>
  <si>
    <t>Appropriation</t>
  </si>
  <si>
    <t>All Transfers</t>
  </si>
  <si>
    <t>Charged</t>
  </si>
  <si>
    <t>Salaries and Wages</t>
  </si>
  <si>
    <t>Other Expenses</t>
  </si>
  <si>
    <t>Sheet 12</t>
  </si>
  <si>
    <t>(A) Operations - within "CAPS" -(Continued)</t>
  </si>
  <si>
    <t>Salaries &amp; Wages</t>
  </si>
  <si>
    <t>Sheet 13</t>
  </si>
  <si>
    <t>Sheet 14</t>
  </si>
  <si>
    <t>Sheet 15</t>
  </si>
  <si>
    <t>Uniform Construction Code-</t>
  </si>
  <si>
    <t>x</t>
  </si>
  <si>
    <t>Appropriations Offset by Dedicated</t>
  </si>
  <si>
    <t xml:space="preserve">     _ _ _ _ _ _ _ _ _ _ _ _ _ _ _ _ _ </t>
  </si>
  <si>
    <t>Total _ _ _ _ _ _ _ _ _ Utility Revenues</t>
  </si>
  <si>
    <t>53-101</t>
  </si>
  <si>
    <t>(E) Total Deferred Charges (sheet 28)</t>
  </si>
  <si>
    <t xml:space="preserve">                                                                                                                                                                                            signature</t>
  </si>
  <si>
    <t>It is hereby certified that the within budget is a true copy of the budget finally adopted by resolution of the Governing Body on the ___________________ day of</t>
  </si>
  <si>
    <t>54-920-2</t>
  </si>
  <si>
    <t>Revenues (N.J.A.C. 5:23-4.17)</t>
  </si>
  <si>
    <t>State Uniform Construction Code</t>
  </si>
  <si>
    <t>Sheet 16</t>
  </si>
  <si>
    <t>UNCLASSIFIED:</t>
  </si>
  <si>
    <t xml:space="preserve"> Total Operations {item 8(A)} within "CAPS"</t>
  </si>
  <si>
    <t>B. Contingent</t>
  </si>
  <si>
    <t xml:space="preserve">   Total Operations Including Contingent-</t>
  </si>
  <si>
    <t>within "CAPS'</t>
  </si>
  <si>
    <t>Detail:</t>
  </si>
  <si>
    <t>Other Expenses (Including Contingent)</t>
  </si>
  <si>
    <t>Sheet 17</t>
  </si>
  <si>
    <t>(E) Deferred Charges and Statutory Expenditures-</t>
  </si>
  <si>
    <t xml:space="preserve">   Municipal within "CAPS"</t>
  </si>
  <si>
    <t>(1) DEFERRED CHARGES</t>
  </si>
  <si>
    <t>Emergency Authorizations</t>
  </si>
  <si>
    <t>Sheet 18</t>
  </si>
  <si>
    <t xml:space="preserve">   Municipal within "CAPS"(continued)</t>
  </si>
  <si>
    <t>(2) STATUTORY EXPENDITURES:</t>
  </si>
  <si>
    <t>Contribution to:</t>
  </si>
  <si>
    <t xml:space="preserve">  Public Employees' Retirement System</t>
  </si>
  <si>
    <t>Social Security System (O.A.S.I)</t>
  </si>
  <si>
    <t>Consolidated Police and Firemen's</t>
  </si>
  <si>
    <t>Pension Fund</t>
  </si>
  <si>
    <t>Police and Firemen's Retirement System</t>
  </si>
  <si>
    <t>of N.J.</t>
  </si>
  <si>
    <t>Total Deferred Charges and Statutory</t>
  </si>
  <si>
    <t xml:space="preserve">  Expenditures - Municipal within "CAPS"</t>
  </si>
  <si>
    <t>(G) Cash Deficit of Preceeding Year</t>
  </si>
  <si>
    <t>(H-1)Total General Appropriations for Municipal</t>
  </si>
  <si>
    <t>Purposes within "Caps"</t>
  </si>
  <si>
    <t>Sheet 19</t>
  </si>
  <si>
    <t xml:space="preserve">(A) Operations - Excluded from "CAPS" </t>
  </si>
  <si>
    <t>Sheet 20</t>
  </si>
  <si>
    <t>Total Other Operations - Excluded from "CAPS"</t>
  </si>
  <si>
    <t>xxxxxxxxx</t>
  </si>
  <si>
    <t>Sheet 20a</t>
  </si>
  <si>
    <t>Uniform Construction Code</t>
  </si>
  <si>
    <t>Appropriations Offset by Increased</t>
  </si>
  <si>
    <t>Fee Revenues (N.J.A.C. 5:23-4.17)</t>
  </si>
  <si>
    <t>Sheet 21</t>
  </si>
  <si>
    <t>Additional Appropriations Offset by</t>
  </si>
  <si>
    <t>Sheet 22</t>
  </si>
  <si>
    <t>Revenues (N.J.S. 40A:4-45.3h)</t>
  </si>
  <si>
    <t>Total Additional Appropriations Offset by</t>
  </si>
  <si>
    <t>Sheet 23</t>
  </si>
  <si>
    <t>Public and Private Programs Offset</t>
  </si>
  <si>
    <t>by Revenues</t>
  </si>
  <si>
    <t>Sheet 24</t>
  </si>
  <si>
    <t>by Revenues (continued)</t>
  </si>
  <si>
    <t>Total Public and Private Programs Offset</t>
  </si>
  <si>
    <t>Total Operations - Excluded from "CAPS"</t>
  </si>
  <si>
    <t>Sheet 25</t>
  </si>
  <si>
    <t xml:space="preserve">(C) Capital Improvements - Excluded from "CAPS" </t>
  </si>
  <si>
    <t>Down Payments on Improvements</t>
  </si>
  <si>
    <t>Capital Improvement Fund</t>
  </si>
  <si>
    <t>xx</t>
  </si>
  <si>
    <t>Sheet 26</t>
  </si>
  <si>
    <t>Public and Private Programs Offset by Revenues:</t>
  </si>
  <si>
    <t>Total Capital Improvements Excluded from "CAPS"</t>
  </si>
  <si>
    <t>Sheet 26a</t>
  </si>
  <si>
    <t xml:space="preserve">(D)Municipal Debt Service  - Excluded from "CAPS" </t>
  </si>
  <si>
    <t>Payment of Bond Principal</t>
  </si>
  <si>
    <t>Payment of Bond Anticipation Notes and Capital Notes</t>
  </si>
  <si>
    <t>Interest on Bonds</t>
  </si>
  <si>
    <t>Interest on Notes</t>
  </si>
  <si>
    <t>Green Trust Loan Program:</t>
  </si>
  <si>
    <t>Loan Repayments for Principal and Interest</t>
  </si>
  <si>
    <t>Total Municipal Debt Service-Excluded from "CAPS"</t>
  </si>
  <si>
    <t>Sheet 27</t>
  </si>
  <si>
    <t>(E) Deferred Charges - Municipal-</t>
  </si>
  <si>
    <t xml:space="preserve">    Excluded from "CAPS"</t>
  </si>
  <si>
    <t>(1) DEFERRED CHARGES:</t>
  </si>
  <si>
    <t xml:space="preserve">    Emergency Authorizations</t>
  </si>
  <si>
    <t xml:space="preserve">    Special Emergency Authorizations-</t>
  </si>
  <si>
    <t xml:space="preserve">      5 Years(N.J.S.40A:4-55)</t>
  </si>
  <si>
    <t xml:space="preserve">      3 Years (N.J.S. 40A:4-55.1 &amp; 40A:4-55.13)</t>
  </si>
  <si>
    <t>Total Deferred Charges - Municipal-</t>
  </si>
  <si>
    <t>Excluded from "CAPS"</t>
  </si>
  <si>
    <t>(F) Judgements</t>
  </si>
  <si>
    <t>(N)Transferred to Board of Education for Use of</t>
  </si>
  <si>
    <t xml:space="preserve">    Local Schools (N.J.S.A. 40:48-17.1 &amp; 17.3)</t>
  </si>
  <si>
    <t>(G)With Prior Consent of Local Finance Board:</t>
  </si>
  <si>
    <t xml:space="preserve">        Cash Deficit of Preceeding Year</t>
  </si>
  <si>
    <t>(H-2) Total General Appropriations for Municipal</t>
  </si>
  <si>
    <t xml:space="preserve">      Purposes Excluded from "CAPS"</t>
  </si>
  <si>
    <t>Sheet 28</t>
  </si>
  <si>
    <t>For Local District School Purposes-</t>
  </si>
  <si>
    <t>(1)</t>
  </si>
  <si>
    <t>Type 1 District School Debt Service</t>
  </si>
  <si>
    <t>Payment of Bond Anticipation Notes</t>
  </si>
  <si>
    <t>Total of Type 1 District School Debt Service</t>
  </si>
  <si>
    <t>-Excluded from "CAPS"</t>
  </si>
  <si>
    <t>(J) Deferred Charges and Statutory Expenditures-</t>
  </si>
  <si>
    <t xml:space="preserve">    Local School - Excluded from "CAPS"</t>
  </si>
  <si>
    <t>Emergency Authorizations - Schools</t>
  </si>
  <si>
    <t>Capital Project for Land, Building or Equipment</t>
  </si>
  <si>
    <t>N.J.S. 18A:22-20</t>
  </si>
  <si>
    <t>Total of Deferred Charges and Statutory Expend-</t>
  </si>
  <si>
    <t>ditures- Local School- Excluded from "CAPS"</t>
  </si>
  <si>
    <t>(K)Total Municipal Appropriations for Local District School</t>
  </si>
  <si>
    <t>Purposes {(item (1) and (j)- Excluded from "CAPS"</t>
  </si>
  <si>
    <t>(O) Total General Appropriations - Excluded from</t>
  </si>
  <si>
    <t xml:space="preserve">     "CAPS"</t>
  </si>
  <si>
    <t>(L)Subtotal General Appropriations</t>
  </si>
  <si>
    <t xml:space="preserve">      {items (H-1) and (O)}</t>
  </si>
  <si>
    <t>(M) Reserve for Uncollected Taxes</t>
  </si>
  <si>
    <t>9. Total General Appropriations</t>
  </si>
  <si>
    <t>Sheet 29</t>
  </si>
  <si>
    <t>Ayes {</t>
  </si>
  <si>
    <t>Nays {</t>
  </si>
  <si>
    <t xml:space="preserve">                                 CURRENT FUND- ANTICIPATED REVENUES</t>
  </si>
  <si>
    <t>GENERAL REVENUES</t>
  </si>
  <si>
    <t xml:space="preserve">                         Anticipated</t>
  </si>
  <si>
    <t>Realized in Cash</t>
  </si>
  <si>
    <t>1. Surplus Anticipated</t>
  </si>
  <si>
    <t>2. Surplus Anticipated with Prior Written Consent of Director of Local Government Services</t>
  </si>
  <si>
    <t xml:space="preserve">       Total Surplus Anticipated</t>
  </si>
  <si>
    <t>3. Miscellaneous Revenues - Section A: Local Revenues</t>
  </si>
  <si>
    <t xml:space="preserve">        Licenses:</t>
  </si>
  <si>
    <t xml:space="preserve">            Alcoholic Beverages</t>
  </si>
  <si>
    <t xml:space="preserve">            Other</t>
  </si>
  <si>
    <t xml:space="preserve">        Fees and Permits</t>
  </si>
  <si>
    <t xml:space="preserve">        Fines and Costs:</t>
  </si>
  <si>
    <t xml:space="preserve">            Municipal Court</t>
  </si>
  <si>
    <t xml:space="preserve">        Interest and Costs on Taxes</t>
  </si>
  <si>
    <t xml:space="preserve">        Interest and Costs on Assessments</t>
  </si>
  <si>
    <t xml:space="preserve">        Parking Meters</t>
  </si>
  <si>
    <t xml:space="preserve">        Interest on Investments and Deposits</t>
  </si>
  <si>
    <t xml:space="preserve">        Anticipated Utility Operating Surplus</t>
  </si>
  <si>
    <t>Sheet 4</t>
  </si>
  <si>
    <t xml:space="preserve">                                 CURRENT FUND- ANTICIPATED REVENUES-(continued)</t>
  </si>
  <si>
    <t>3. Miscellaneous Revenues - Section A: Local Revenues (continued):</t>
  </si>
  <si>
    <t>Total Section A: Local Revenues</t>
  </si>
  <si>
    <t>Sheet 4a</t>
  </si>
  <si>
    <t xml:space="preserve">3. Miscellaneous Revenues - Section B: State Aid Without Offsetting </t>
  </si>
  <si>
    <t xml:space="preserve">      Appropriations</t>
  </si>
  <si>
    <t xml:space="preserve">     Consolidated Municipal Property Tax Relief Act</t>
  </si>
  <si>
    <t xml:space="preserve">     Energy Receipts Tax (P.L. 1997, Chapters 162 &amp; 167)</t>
  </si>
  <si>
    <t>Total Section B: State Aid Without Offsetting Appropriations</t>
  </si>
  <si>
    <t>Sheet 5</t>
  </si>
  <si>
    <t xml:space="preserve">3. Miscellaneous Revenues - Section C: Dedicated Uniform Construction </t>
  </si>
  <si>
    <t xml:space="preserve">   Code Fees Offset with Appropriations(N.J.S. 40A:4-36 &amp; N.J.A.C 5:23-4.17)</t>
  </si>
  <si>
    <t>Uniform Construction Code Fees</t>
  </si>
  <si>
    <t>Special Item of General Revenue Anticipated with Prior Written</t>
  </si>
  <si>
    <t>Consent of Director of Local Government Services:</t>
  </si>
  <si>
    <t xml:space="preserve">      Transitional Aid </t>
  </si>
  <si>
    <t>09-212</t>
  </si>
  <si>
    <t>Capital Lease Obligations</t>
  </si>
  <si>
    <t xml:space="preserve"> By Emergency</t>
  </si>
  <si>
    <t>Additional Dedicated Uniform Construction Code Fees Offset with</t>
  </si>
  <si>
    <t>Appropriations (NJS 40A:4-45.3h and NJAC 5:23-4.17)</t>
  </si>
  <si>
    <t>Total Section C: Dedicated Uniform Construction Code Fees Offset with Appropriations</t>
  </si>
  <si>
    <t>Sheet 6</t>
  </si>
  <si>
    <t>3.Miscellaneous Revenues - Section D:Special Items of General Revenue Anticipated</t>
  </si>
  <si>
    <t>xxxxxxx</t>
  </si>
  <si>
    <t>Sheet 7</t>
  </si>
  <si>
    <t>Total Section E: Special Item of General Revenue Anticipated with  Prior Written</t>
  </si>
  <si>
    <t xml:space="preserve"> Consent of Director of Local Government Services - Additional Revenues</t>
  </si>
  <si>
    <t>Sheet 8</t>
  </si>
  <si>
    <t>3. Miscellaneous Revenues - Section F: Special Items of General Revenue</t>
  </si>
  <si>
    <t xml:space="preserve">   Anticipated with Prior Written Consent of Director of Local Government</t>
  </si>
  <si>
    <t xml:space="preserve">   Services - Public and Private Revenues Offset with Appropriations:</t>
  </si>
  <si>
    <t>Sheet 9</t>
  </si>
  <si>
    <t>3. Miscellaneous Revenues - Section F: Special Items of General Revenue Anticipated</t>
  </si>
  <si>
    <t xml:space="preserve">   with Prior Written Consent of Director of Local Government Services - Public and</t>
  </si>
  <si>
    <t xml:space="preserve">   Private Revenues Offset with Appropriations -(Continued)</t>
  </si>
  <si>
    <t>Total Section F: Special Items of General Revenue Anticipated with Prior Written</t>
  </si>
  <si>
    <t>Consent of Director of Local Government Services - Public and Private Revenues</t>
  </si>
  <si>
    <t>Sheet 9a</t>
  </si>
  <si>
    <t>3. Miscellaneous Revenues - Section G: Special Items of General Revenue Anticipated</t>
  </si>
  <si>
    <t>with Prior Written Consent of Director of Local Government Services - Other Special Items</t>
  </si>
  <si>
    <t xml:space="preserve">      Utility Operating Surplus of Prior Year</t>
  </si>
  <si>
    <t>Sheet 10</t>
  </si>
  <si>
    <t xml:space="preserve">FCOA </t>
  </si>
  <si>
    <t>08-001</t>
  </si>
  <si>
    <t>09-001</t>
  </si>
  <si>
    <t>08-002</t>
  </si>
  <si>
    <t>11-001</t>
  </si>
  <si>
    <t>08-003</t>
  </si>
  <si>
    <t>10-001</t>
  </si>
  <si>
    <t>08-004</t>
  </si>
  <si>
    <t>13-099</t>
  </si>
  <si>
    <t>13-199</t>
  </si>
  <si>
    <t>07-199</t>
  </si>
  <si>
    <t>13-299</t>
  </si>
  <si>
    <t>34-199</t>
  </si>
  <si>
    <t>34-201</t>
  </si>
  <si>
    <t>34-201-1</t>
  </si>
  <si>
    <t>34-201-2</t>
  </si>
  <si>
    <t>34-209</t>
  </si>
  <si>
    <t>34-299</t>
  </si>
  <si>
    <t>34-300</t>
  </si>
  <si>
    <t>22-999</t>
  </si>
  <si>
    <t>42-999</t>
  </si>
  <si>
    <t>34-303</t>
  </si>
  <si>
    <t>40-999</t>
  </si>
  <si>
    <t>34-305</t>
  </si>
  <si>
    <t>34-305-1</t>
  </si>
  <si>
    <t>34-305-2</t>
  </si>
  <si>
    <t>New Jersey DOT Trust Fund Authority Act</t>
  </si>
  <si>
    <t>44-999</t>
  </si>
  <si>
    <t>41-865</t>
  </si>
  <si>
    <t>45-941</t>
  </si>
  <si>
    <t>45-999</t>
  </si>
  <si>
    <t>46-999</t>
  </si>
  <si>
    <t>34-309</t>
  </si>
  <si>
    <t>48-999</t>
  </si>
  <si>
    <t>29-409</t>
  </si>
  <si>
    <t>29-410</t>
  </si>
  <si>
    <t>34-399</t>
  </si>
  <si>
    <t>34-400</t>
  </si>
  <si>
    <t>34-499</t>
  </si>
  <si>
    <t>(H1) Total General Appropriations for</t>
  </si>
  <si>
    <t xml:space="preserve">        Municipal Purposes within "CAPS"</t>
  </si>
  <si>
    <t>(A) Operations- Excluded from "CAPS"</t>
  </si>
  <si>
    <t>Other Operations</t>
  </si>
  <si>
    <t>Additional Appropriations Offset by Revs.</t>
  </si>
  <si>
    <t>Public &amp; Private Progs Offset by Revs.</t>
  </si>
  <si>
    <t>Total Operations- Excluded from "CAPS"</t>
  </si>
  <si>
    <t>24-410</t>
  </si>
  <si>
    <t>xxxxxxxxxxxxx</t>
  </si>
  <si>
    <t>08-599</t>
  </si>
  <si>
    <t>* Note:Use pages 31, 32 and 33 for water</t>
  </si>
  <si>
    <t>utility only</t>
  </si>
  <si>
    <t>All other utilities use sheets 34, 35, and</t>
  </si>
  <si>
    <t>36</t>
  </si>
  <si>
    <t>55-599</t>
  </si>
  <si>
    <t xml:space="preserve">   TOTAL WATER UTILITY APPROPRIATIONS</t>
  </si>
  <si>
    <t>51-101</t>
  </si>
  <si>
    <t>51-885</t>
  </si>
  <si>
    <t>51-899</t>
  </si>
  <si>
    <t>51-920</t>
  </si>
  <si>
    <t>51-925</t>
  </si>
  <si>
    <t>51-999</t>
  </si>
  <si>
    <t>52-101</t>
  </si>
  <si>
    <t>52-885</t>
  </si>
  <si>
    <t>52-899</t>
  </si>
  <si>
    <t>52-920</t>
  </si>
  <si>
    <t>52-925</t>
  </si>
  <si>
    <t>52-999</t>
  </si>
  <si>
    <t>53-885</t>
  </si>
  <si>
    <t>53-899</t>
  </si>
  <si>
    <t xml:space="preserve"> Deficit (  _________________________)</t>
  </si>
  <si>
    <t xml:space="preserve"> Total  ___________________  Assessment Revenues</t>
  </si>
  <si>
    <t xml:space="preserve"> Total  ________________________  Utility</t>
  </si>
  <si>
    <t>53-920</t>
  </si>
  <si>
    <t>53-925</t>
  </si>
  <si>
    <t>53-999</t>
  </si>
  <si>
    <t>33-199</t>
  </si>
  <si>
    <t>33-299</t>
  </si>
  <si>
    <t>33-399</t>
  </si>
  <si>
    <t>Realized In Cash</t>
  </si>
  <si>
    <t xml:space="preserve"> PLANNED FUNDING SERVICES FOR CURRENT YEAR - </t>
  </si>
  <si>
    <t>-</t>
  </si>
  <si>
    <t xml:space="preserve">SECTION 2 - UPON ADOPTION FOR YEAR </t>
  </si>
  <si>
    <t>54-190</t>
  </si>
  <si>
    <t>54-113</t>
  </si>
  <si>
    <t>54-299</t>
  </si>
  <si>
    <t>54-385-1</t>
  </si>
  <si>
    <t>54-385-2</t>
  </si>
  <si>
    <t>54-375-1</t>
  </si>
  <si>
    <t>54-375-2</t>
  </si>
  <si>
    <t>54-176-1</t>
  </si>
  <si>
    <t>54-176-2</t>
  </si>
  <si>
    <t>54-915-2</t>
  </si>
  <si>
    <t>54-916-2</t>
  </si>
  <si>
    <t>54-906-2</t>
  </si>
  <si>
    <t>54-925-2</t>
  </si>
  <si>
    <t>54-930-2</t>
  </si>
  <si>
    <t>54-935-2</t>
  </si>
  <si>
    <t>54-950-2</t>
  </si>
  <si>
    <t>54-499</t>
  </si>
  <si>
    <t xml:space="preserve">3. Miscellaneous Revenues - Section G: Special Items of General </t>
  </si>
  <si>
    <t xml:space="preserve">   Revenue Anticipated with Prior Written Consent of Director of Local</t>
  </si>
  <si>
    <t xml:space="preserve">   Government Services - Other Special Items (continued):</t>
  </si>
  <si>
    <t>Total Section G: Special Items of General Revenue Anticipated with Prior Written</t>
  </si>
  <si>
    <t>Consent of Director of Local Government Services - Other Special Items</t>
  </si>
  <si>
    <t>Sheet 10a</t>
  </si>
  <si>
    <t xml:space="preserve">       Summary of Revenues</t>
  </si>
  <si>
    <t>1. Surplus Anticipated (Sheet 4, #1)</t>
  </si>
  <si>
    <t>3. Miscellaneous Revenues</t>
  </si>
  <si>
    <t xml:space="preserve">     Total Section A: Local Revenues</t>
  </si>
  <si>
    <t xml:space="preserve">     Total Section B: State Aid Without Offsetting Appropriations</t>
  </si>
  <si>
    <t xml:space="preserve">     Total Section C: Dedicated Uniform Construction Code Fees Offset with Appropriations</t>
  </si>
  <si>
    <t xml:space="preserve">                              Special items of General Revenue Anticipated with Prior Written Consent of</t>
  </si>
  <si>
    <t xml:space="preserve">    Total Section E:Director of Local Government Services-Additional Revenues</t>
  </si>
  <si>
    <t xml:space="preserve">    Total Section F:Director of Local Government Services-Public and Private Revenues</t>
  </si>
  <si>
    <t xml:space="preserve">    Total Section G:Director of Local Government Services-Other Special Items</t>
  </si>
  <si>
    <t xml:space="preserve">  Total Miscellaneous Revenues</t>
  </si>
  <si>
    <t>4. Receipts from Delinquent Taxes</t>
  </si>
  <si>
    <t>5. Subtotal General Revenues (Items 1,2,3 and 4)</t>
  </si>
  <si>
    <t>6. Amount to be Raised by Taxes for Support of Municipal Budget:</t>
  </si>
  <si>
    <t xml:space="preserve">   a) Local Tax for Municipal Purposes Including Reserve for Uncollected Taxes</t>
  </si>
  <si>
    <t xml:space="preserve">   b) Addition to Local District School Tax</t>
  </si>
  <si>
    <t xml:space="preserve">      Total Amount to be Raised by Taxes for Support of Municipal Budget</t>
  </si>
  <si>
    <t>7. Total General Revenues</t>
  </si>
  <si>
    <t>Sheet 11</t>
  </si>
  <si>
    <t>General Appropriations For:(Reference to item and sheet number should be omitted in advertised budget)</t>
  </si>
  <si>
    <t>1. Appropriations within "CAPS"-</t>
  </si>
  <si>
    <t xml:space="preserve">       (a) Municipal Purposes {(item H-1, Sheet 19)(N.J.S. 40A:4-45.2)}</t>
  </si>
  <si>
    <t>2. Appropriations excluded from "CAPS"</t>
  </si>
  <si>
    <t xml:space="preserve">       (a) Municipal Purposes {item H-2, Sheet 28)(N.J.S. 40A:4-45.3 as amended)}</t>
  </si>
  <si>
    <t>Defined Contribution Retirement Program</t>
  </si>
  <si>
    <t>36-477</t>
  </si>
  <si>
    <t xml:space="preserve">       (b) Local District School Purposes in Municipal Budget(item K, Sheet 29)</t>
  </si>
  <si>
    <t xml:space="preserve">                Total General Appropriations excluded from "CAPS"(item O, sheet 29)</t>
  </si>
  <si>
    <t>3. Reserve for Uncollected Taxes (item M, Sheet 29) Based on Estimated</t>
  </si>
  <si>
    <t>Percent of Tax Collections</t>
  </si>
  <si>
    <t>Building Aid Allowance</t>
  </si>
  <si>
    <t>4 Total General Appropriations (item 9, Sheet 29)</t>
  </si>
  <si>
    <t>for Schools-State Aid</t>
  </si>
  <si>
    <t>5. Less: Anticipated Revenues Other Than Current Property Tax (item 5, Sheet 11)</t>
  </si>
  <si>
    <t xml:space="preserve">   (i.e. Surplus, Miscellaneous Revenues and Receipts from Delinquent Taxes)</t>
  </si>
  <si>
    <t>6. Difference: Amount to be Raised by Taxes for Support of Municipal Budget (as follows)</t>
  </si>
  <si>
    <t xml:space="preserve">            (a) Local Tax for Municipal Purposes Including Reserve for Uncollected Taxes (item 6(a), Sheet 11)</t>
  </si>
  <si>
    <t xml:space="preserve">            (b) Addition to Local District School Tax (item 6(b), Sheet 11)</t>
  </si>
  <si>
    <t>Sheet 3</t>
  </si>
  <si>
    <t xml:space="preserve">  General Budget</t>
  </si>
  <si>
    <t>Water Utility</t>
  </si>
  <si>
    <t xml:space="preserve">     Explanations of Appropriations for</t>
  </si>
  <si>
    <t xml:space="preserve">  Utility</t>
  </si>
  <si>
    <t>Budget Appropriations - Adopted Budget</t>
  </si>
  <si>
    <t xml:space="preserve">     The amounts appropriated under the</t>
  </si>
  <si>
    <t xml:space="preserve">     title of "Other Expenses" are for operating</t>
  </si>
  <si>
    <t>Budget Appropriation Added by N.J.S 40A:4-87</t>
  </si>
  <si>
    <t xml:space="preserve">     costs other than "Salaries &amp; Wages."</t>
  </si>
  <si>
    <t>Emergency Appropriations</t>
  </si>
  <si>
    <t xml:space="preserve">     Some of the items included in "Other</t>
  </si>
  <si>
    <t xml:space="preserve">     Expenses" are:</t>
  </si>
  <si>
    <t xml:space="preserve">          Total Appropriations</t>
  </si>
  <si>
    <t>Expenditures</t>
  </si>
  <si>
    <t xml:space="preserve">     Materials, supplies and non-bondable</t>
  </si>
  <si>
    <t xml:space="preserve">           Paid or Charged (Including Reserve for</t>
  </si>
  <si>
    <t xml:space="preserve">     equipment;</t>
  </si>
  <si>
    <t xml:space="preserve">                                         Uncollected Taxes)</t>
  </si>
  <si>
    <t xml:space="preserve">     Repairs and maintenance of buildings,</t>
  </si>
  <si>
    <t xml:space="preserve">           Reserved</t>
  </si>
  <si>
    <t xml:space="preserve">     equipment, roads, etc.,</t>
  </si>
  <si>
    <t>Unexpended Balances Canceled</t>
  </si>
  <si>
    <t xml:space="preserve">     Contractual services for garbage and</t>
  </si>
  <si>
    <t xml:space="preserve">          Total Expenditures and Unexpended</t>
  </si>
  <si>
    <t xml:space="preserve">     trash removal, fire hydrant service, aid to</t>
  </si>
  <si>
    <t xml:space="preserve">          Balances Cancelled</t>
  </si>
  <si>
    <t xml:space="preserve">     volunteer fire companies, etc;</t>
  </si>
  <si>
    <t>Overexpenditures*</t>
  </si>
  <si>
    <t xml:space="preserve">     Printing and advertising, utility</t>
  </si>
  <si>
    <t xml:space="preserve">      services, insurance and many other items</t>
  </si>
  <si>
    <t xml:space="preserve">      essential to the services rendered by municipal</t>
  </si>
  <si>
    <t xml:space="preserve">      government.</t>
  </si>
  <si>
    <t xml:space="preserve">                Sheet 3a</t>
  </si>
  <si>
    <t>Summary of Appropriations</t>
  </si>
  <si>
    <t>School Taxes (Including Local and Regional)</t>
  </si>
  <si>
    <t>(C) Capital Improvements</t>
  </si>
  <si>
    <t>(D) Municipal Debt Service</t>
  </si>
  <si>
    <t>(G) Cash Deficit</t>
  </si>
  <si>
    <t>(K) Local District School Purposes</t>
  </si>
  <si>
    <t>(N) Transferrred to Board of Education</t>
  </si>
  <si>
    <t>Total General Appropriations</t>
  </si>
  <si>
    <t>Sheet 30</t>
  </si>
  <si>
    <t>COMPARATIVE STATEMENT OF CURRENT FUND OPERATIONS AND CHANGE IN</t>
  </si>
  <si>
    <t>CURRENT SURPLUS</t>
  </si>
  <si>
    <t>ASSETS</t>
  </si>
  <si>
    <t>Cash and Investments</t>
  </si>
  <si>
    <t>Surplus Balance, January 1st</t>
  </si>
  <si>
    <t>Due from State of N.J.(c20,P.L. 1971)</t>
  </si>
  <si>
    <t>CURRENT REVENUE ON A CASH BASIS</t>
  </si>
  <si>
    <t>Current Taxes</t>
  </si>
  <si>
    <t>Federal and State Grants Receivable</t>
  </si>
  <si>
    <t>Receivables with Offsetting Reserves:</t>
  </si>
  <si>
    <t>xxxxxxxxxxx</t>
  </si>
  <si>
    <t>Delinquent Taxes</t>
  </si>
  <si>
    <t>Taxes Receivable</t>
  </si>
  <si>
    <t>Other Revenues and Additions to Income</t>
  </si>
  <si>
    <t>Tax Title Liens Receivable</t>
  </si>
  <si>
    <t>Total Funds</t>
  </si>
  <si>
    <t>Property Acquired by Tax Title Lien</t>
  </si>
  <si>
    <t>EXPENDITURES AND TAX REQUIREMENTS:</t>
  </si>
  <si>
    <t>Liquidation</t>
  </si>
  <si>
    <t>Municipal Appropriations</t>
  </si>
  <si>
    <t>Other Receivables</t>
  </si>
  <si>
    <t>County Taxes(Including Added Tax Amounts)</t>
  </si>
  <si>
    <t>Deferred Charges Required to be in Budgets</t>
  </si>
  <si>
    <t>Special District Taxes</t>
  </si>
  <si>
    <t>Total Assets</t>
  </si>
  <si>
    <t>Other Expenditures and Deductions from Income</t>
  </si>
  <si>
    <t>LIABILITIES, RESERVES AND SURPLUS</t>
  </si>
  <si>
    <t>Total Expenditures and Tax Requirements</t>
  </si>
  <si>
    <t>*Cash Liabilities</t>
  </si>
  <si>
    <t>Less: Expenditures to be Raised by Future Taxes</t>
  </si>
  <si>
    <t>Reserves for Receivables</t>
  </si>
  <si>
    <t>Total Adjusted Expenditures and Tax Requirements</t>
  </si>
  <si>
    <t>Surplus</t>
  </si>
  <si>
    <t>Surplus Balance - December 31st</t>
  </si>
  <si>
    <t>*Nearest even percentage may be used</t>
  </si>
  <si>
    <t>Total Liabilities, Reserves and Surplus</t>
  </si>
  <si>
    <t>School Tax Levy Unpaid</t>
  </si>
  <si>
    <t>Less School Tax Deferred</t>
  </si>
  <si>
    <t>Budget</t>
  </si>
  <si>
    <t>*Balance Included in Above</t>
  </si>
  <si>
    <t>"Cash Liabilities"</t>
  </si>
  <si>
    <t>Surplus Balance Remaining</t>
  </si>
  <si>
    <t>(Important:This appendix must be included in advertisement of budget.)</t>
  </si>
  <si>
    <t>Sheet 39</t>
  </si>
  <si>
    <t>shall constitute an appropriation for the purposes stated of the sums therein set forth as appropriations, and authorization of the amount of:</t>
  </si>
  <si>
    <t>(a)$</t>
  </si>
  <si>
    <t>(Item 2 below) for municipal purposes, and</t>
  </si>
  <si>
    <t>(b)$</t>
  </si>
  <si>
    <t>(Item 3 below) for school purposes in Type I School District only (N.J.S. 18A:9-2) to be raised by taxation and,</t>
  </si>
  <si>
    <t>(c)$</t>
  </si>
  <si>
    <t>(Item 4 below) to be added to the certificate of amount to be raised by taxation for local school purposes in</t>
  </si>
  <si>
    <t xml:space="preserve">        the following summary of general revenues and appropriations.</t>
  </si>
  <si>
    <t>RECORDED VOTE</t>
  </si>
  <si>
    <t>Abstained</t>
  </si>
  <si>
    <t>{</t>
  </si>
  <si>
    <t>(Insert last name)</t>
  </si>
  <si>
    <t>Ayes</t>
  </si>
  <si>
    <t>Nays</t>
  </si>
  <si>
    <t>Absent</t>
  </si>
  <si>
    <t>1. General Revenues</t>
  </si>
  <si>
    <t>Surplus Anticipated</t>
  </si>
  <si>
    <t>$</t>
  </si>
  <si>
    <t>Miscellaneous Revenues Anticipated</t>
  </si>
  <si>
    <t>Receipts from Delinquent Taxes</t>
  </si>
  <si>
    <t>2. AMOUNT TO BE RAISED BY TAXATION FOR MUNICIPAL PURPOSES (Item 6(a), Sheet 11)</t>
  </si>
  <si>
    <t>Item 6, Sheet 41</t>
  </si>
  <si>
    <t>Item 6(b), Sheet 11 (N.J.S. 40A:4-14)</t>
  </si>
  <si>
    <t>Total Amount to be Raised by Taxation for Schools in Type I School Districts Only</t>
  </si>
  <si>
    <t>Total Revenues</t>
  </si>
  <si>
    <t>5. GENERAL APPROPRIATIONS</t>
  </si>
  <si>
    <t>xxxxxxxxxxxxxxx</t>
  </si>
  <si>
    <t>Within "CAPS"</t>
  </si>
  <si>
    <t>(a&amp;b) Operations including Contingent</t>
  </si>
  <si>
    <t>(e) Deferred Charges and Statutory Expenditures - Municipal</t>
  </si>
  <si>
    <t xml:space="preserve">(g) Cash Deficit </t>
  </si>
  <si>
    <t>(a) Operations - Total Operations Excluded from "CAPS"</t>
  </si>
  <si>
    <t>(c) Capital Improvements</t>
  </si>
  <si>
    <t>(d) Municipal Debt Service</t>
  </si>
  <si>
    <t>(e) Deferred Charges - Municipal</t>
  </si>
  <si>
    <t>(f) Judgements</t>
  </si>
  <si>
    <t>(n) Transferred to Board of Education for Use of Local Schools (N.J.S. 40:48-17.1 &amp;17.3)</t>
  </si>
  <si>
    <t>(g) Cash Deficit</t>
  </si>
  <si>
    <t>(k) For Local District School Purposes</t>
  </si>
  <si>
    <t>(m) Reserve for Uncollected Taxes (Include Other Reserves if Any)</t>
  </si>
  <si>
    <t>6. SCHOOL APPROPRIATIONS - TYPE I SCHOOL DISTRICTS ONLY (N.J.S. 40A:4-13)</t>
  </si>
  <si>
    <t>Total Appropriations</t>
  </si>
  <si>
    <t>School</t>
  </si>
  <si>
    <t>General</t>
  </si>
  <si>
    <t>20a</t>
  </si>
  <si>
    <t>EXPLANATORY STATEMENT</t>
  </si>
  <si>
    <t>SUMMARY OF CURRENT FUND SECTION OF APPROVED BUDGET</t>
  </si>
  <si>
    <t>EXPLANATORY STATEMENT - (Continued)</t>
  </si>
  <si>
    <t>(Only to be Included in the Budget as Finally Adopted</t>
  </si>
  <si>
    <t>RESOLUTION</t>
  </si>
  <si>
    <t>xxxxxxxxxxxxxx</t>
  </si>
  <si>
    <t>APPENDIX TO BUDGET STATEMENT</t>
  </si>
  <si>
    <t>Sheet 41</t>
  </si>
  <si>
    <t>Sheet 42</t>
  </si>
  <si>
    <t>SUMMARY OF APPROPRIATIONS</t>
  </si>
  <si>
    <t xml:space="preserve">    Total Uniform Construction Code Appropriations</t>
  </si>
  <si>
    <t>SUMMARY OF REVENUES</t>
  </si>
  <si>
    <t>Salary totals</t>
  </si>
  <si>
    <t>Fire Hydrant Service</t>
  </si>
  <si>
    <t xml:space="preserve">          "Other Expenses"</t>
  </si>
  <si>
    <t>08-101</t>
  </si>
  <si>
    <t>08-102</t>
  </si>
  <si>
    <t>08-100</t>
  </si>
  <si>
    <t>08-103</t>
  </si>
  <si>
    <t>08-104</t>
  </si>
  <si>
    <t>08-105</t>
  </si>
  <si>
    <t>08-110</t>
  </si>
  <si>
    <t>08-109</t>
  </si>
  <si>
    <t>08-112</t>
  </si>
  <si>
    <t>08-115</t>
  </si>
  <si>
    <t>08-111</t>
  </si>
  <si>
    <t>08-113</t>
  </si>
  <si>
    <t>08-114</t>
  </si>
  <si>
    <t>09-200</t>
  </si>
  <si>
    <t>09-202</t>
  </si>
  <si>
    <t>08-160</t>
  </si>
  <si>
    <t>xxxxxx</t>
  </si>
  <si>
    <t>08-116</t>
  </si>
  <si>
    <t>08-106</t>
  </si>
  <si>
    <t>15-499</t>
  </si>
  <si>
    <t>07-190</t>
  </si>
  <si>
    <t>22-195-1</t>
  </si>
  <si>
    <t>22-195-2</t>
  </si>
  <si>
    <t>35-470</t>
  </si>
  <si>
    <t>46-870</t>
  </si>
  <si>
    <t>36-471</t>
  </si>
  <si>
    <t>36-472</t>
  </si>
  <si>
    <t>36-474</t>
  </si>
  <si>
    <t>36-475</t>
  </si>
  <si>
    <t>46-855</t>
  </si>
  <si>
    <t>23-225</t>
  </si>
  <si>
    <t>44-902</t>
  </si>
  <si>
    <t>44-901</t>
  </si>
  <si>
    <t>45-920</t>
  </si>
  <si>
    <t>45-925</t>
  </si>
  <si>
    <t>45-930</t>
  </si>
  <si>
    <t>45-935</t>
  </si>
  <si>
    <t>45-940</t>
  </si>
  <si>
    <t>46-875</t>
  </si>
  <si>
    <t>46-871</t>
  </si>
  <si>
    <t>37-480</t>
  </si>
  <si>
    <t>29-405</t>
  </si>
  <si>
    <t>46-885</t>
  </si>
  <si>
    <t>48-920</t>
  </si>
  <si>
    <t>48-925</t>
  </si>
  <si>
    <t>48-930</t>
  </si>
  <si>
    <t>48-935</t>
  </si>
  <si>
    <t>29-406</t>
  </si>
  <si>
    <t>29-407</t>
  </si>
  <si>
    <t>50-899</t>
  </si>
  <si>
    <t>Tax Collector</t>
  </si>
  <si>
    <t>Construction Official</t>
  </si>
  <si>
    <t>22-195</t>
  </si>
  <si>
    <t>Municipal Clerk</t>
  </si>
  <si>
    <t>07-191</t>
  </si>
  <si>
    <t>07-195</t>
  </si>
  <si>
    <t>3. AMOUNT TO BE RAISED BY TAXATION FOR _SCHOOLS IN TYPE I SCHOOL DISTRICTS ONLY:</t>
  </si>
  <si>
    <t>4. To Be Added TO THE CERTIFICATE FOR AMOUNT TO BE RAISED BY TAXATION FOR _SCHOOLS IN TYPE II SCHOOL DISTRICTS ONLY:</t>
  </si>
  <si>
    <t>Governing Body Members</t>
  </si>
  <si>
    <t>Mayor's Name</t>
  </si>
  <si>
    <t>Term Expires</t>
  </si>
  <si>
    <t>Name</t>
  </si>
  <si>
    <t>Municipal Officials</t>
  </si>
  <si>
    <t>Date of Orig. Appt.</t>
  </si>
  <si>
    <t>Cert No.</t>
  </si>
  <si>
    <t>Chief Financial Officer</t>
  </si>
  <si>
    <t>Registered Municipal Accountant</t>
  </si>
  <si>
    <t>Lic No.</t>
  </si>
  <si>
    <t>Municipal Attorney</t>
  </si>
  <si>
    <t>Official Mailing Address of Municipality</t>
  </si>
  <si>
    <t>Department of Community Affairs</t>
  </si>
  <si>
    <t xml:space="preserve">              PO Box 803</t>
  </si>
  <si>
    <t>Division Use Only</t>
  </si>
  <si>
    <t>Fax #:</t>
  </si>
  <si>
    <t xml:space="preserve">             Trenton NJ 08625</t>
  </si>
  <si>
    <t>Municode:</t>
  </si>
  <si>
    <t>Sheet A</t>
  </si>
  <si>
    <t>Public Hearing Date:</t>
  </si>
  <si>
    <t xml:space="preserve"> MUNICIPAL BUDGET NOTICE</t>
  </si>
  <si>
    <t>Section 1.</t>
  </si>
  <si>
    <t>Municipal Budget of the</t>
  </si>
  <si>
    <t>of</t>
  </si>
  <si>
    <t>, County of</t>
  </si>
  <si>
    <t xml:space="preserve">Be it Further Resolved, that said Budget be published in the </t>
  </si>
  <si>
    <t>in the issue of</t>
  </si>
  <si>
    <t xml:space="preserve">The Governing Body of the </t>
  </si>
  <si>
    <t xml:space="preserve"> RECORDED VOTE</t>
  </si>
  <si>
    <t xml:space="preserve"> (INSERT LAST NAME)</t>
  </si>
  <si>
    <t xml:space="preserve">Notice is hereby given that the Budget and Tax Resolution was approved by the </t>
  </si>
  <si>
    <t xml:space="preserve"> of the</t>
  </si>
  <si>
    <t xml:space="preserve">of </t>
  </si>
  <si>
    <t>, on</t>
  </si>
  <si>
    <t>A Hearing on the Budget and Tax Resolution will be held at</t>
  </si>
  <si>
    <t>o'clock</t>
  </si>
  <si>
    <t xml:space="preserve"> (Cross out one)</t>
  </si>
  <si>
    <t>interested persons.</t>
  </si>
  <si>
    <t>Sheet 2</t>
  </si>
  <si>
    <t xml:space="preserve"> MUNICIPAL BUDGET</t>
  </si>
  <si>
    <t xml:space="preserve">Municipal Budget of the </t>
  </si>
  <si>
    <t>County of</t>
  </si>
  <si>
    <t xml:space="preserve">       It is hereby certified the Budget and Capital Budget annexed hereto and hereby made a part</t>
  </si>
  <si>
    <t xml:space="preserve">      Uniform Fire Safety Act</t>
  </si>
  <si>
    <t>hereof is a true copy of the Budget and Capital Budget approved by resolution of the Governing Body on the</t>
  </si>
  <si>
    <t xml:space="preserve"> Clerk</t>
  </si>
  <si>
    <t>day of</t>
  </si>
  <si>
    <t xml:space="preserve"> Address</t>
  </si>
  <si>
    <t>and that public advertisement will be made in accordance with the provisions of N.J.S. 40A:4-6 and</t>
  </si>
  <si>
    <t>N.J.A.C. 5:30-4.4(d).</t>
  </si>
  <si>
    <t xml:space="preserve">Certified by me, this </t>
  </si>
  <si>
    <t xml:space="preserve"> Phone Number</t>
  </si>
  <si>
    <t>It is hereby certified that the approved Budget annexed hereto and hereby made</t>
  </si>
  <si>
    <t>a part is an exact copy of the original on file with the Clerk of the Governing Body, that all</t>
  </si>
  <si>
    <t>3. Miscellaneous Revenue - Section E: Special Items of General Revenue Anticipated With</t>
  </si>
  <si>
    <t xml:space="preserve">           Prior Written Consent of Director of Local Government services - Additional </t>
  </si>
  <si>
    <t>2. Surplus Anticipated with Prior Written Consent of Director of Local Government Services(sht 4, #2)</t>
  </si>
  <si>
    <r>
      <t xml:space="preserve">please consult  </t>
    </r>
    <r>
      <rPr>
        <u val="single"/>
        <sz val="11"/>
        <rFont val="Arial"/>
        <family val="2"/>
      </rPr>
      <t>N.J.A.C.</t>
    </r>
    <r>
      <rPr>
        <sz val="11"/>
        <rFont val="Arial"/>
        <family val="2"/>
      </rPr>
      <t xml:space="preserve"> 5:30-11.1 et. Seq.  Please identify each change order by name of the project.</t>
    </r>
  </si>
  <si>
    <r>
      <t xml:space="preserve">the newspaper notice required by </t>
    </r>
    <r>
      <rPr>
        <u val="single"/>
        <sz val="11"/>
        <rFont val="Arial"/>
        <family val="2"/>
      </rPr>
      <t>N.J.A.C.</t>
    </r>
    <r>
      <rPr>
        <sz val="11"/>
        <rFont val="Arial"/>
        <family val="2"/>
      </rPr>
      <t xml:space="preserve"> 5:30-11.9(d).  (Affidavit must include a copy of the newspaper notice.)</t>
    </r>
  </si>
  <si>
    <t>a part is an exact copy of the original of file with the Clerk of the Governing Body, that all</t>
  </si>
  <si>
    <t>additions are correct, all statements contained herein are in proof, and the total of antici-</t>
  </si>
  <si>
    <t>additions are correct, all statements contained herein are in proof, the total of anticipated</t>
  </si>
  <si>
    <t>pated revenues equals the total of appropriations.</t>
  </si>
  <si>
    <t>revenues equals the total of appropriations and the budget is in full compliance with the</t>
  </si>
  <si>
    <t xml:space="preserve">      </t>
  </si>
  <si>
    <t>DEDICATED REVENUES FROM WATER UTILITY</t>
  </si>
  <si>
    <t>FCOA</t>
  </si>
  <si>
    <t xml:space="preserve"> Anticipated</t>
  </si>
  <si>
    <t>Operating Surplus Anticipated</t>
  </si>
  <si>
    <t>08-501</t>
  </si>
  <si>
    <t>Operating Surplus Anticipated with Prior Written</t>
  </si>
  <si>
    <t xml:space="preserve">   Consent of Director of Local Government Services</t>
  </si>
  <si>
    <t>08-502</t>
  </si>
  <si>
    <t xml:space="preserve">                  Total Operating Surplus Anticipated</t>
  </si>
  <si>
    <t>Rents</t>
  </si>
  <si>
    <t>08-503</t>
  </si>
  <si>
    <t>08-504</t>
  </si>
  <si>
    <t>Miscellaneous</t>
  </si>
  <si>
    <t>08-505</t>
  </si>
  <si>
    <t>Special Items of General Revenue Anticipated with Prior</t>
  </si>
  <si>
    <t xml:space="preserve">           With Prior Written Consent of the Director of Local Government Services - </t>
  </si>
  <si>
    <t xml:space="preserve">           Shared Service Agreements Offset with Appropriations</t>
  </si>
  <si>
    <t>Total Section D: Shared Service Agreements Offset With Appropriations</t>
  </si>
  <si>
    <t xml:space="preserve">     Total Section D: Director of Local Government Services - Shared Service Agreements</t>
  </si>
  <si>
    <t>Shared Service Agreements</t>
  </si>
  <si>
    <t>Total Shared Service Agreements</t>
  </si>
  <si>
    <t>Written Consent of Director of Local Government Services</t>
  </si>
  <si>
    <t>xxxxxxxxxx</t>
  </si>
  <si>
    <t>Deficit (General Budget)</t>
  </si>
  <si>
    <t>08-549</t>
  </si>
  <si>
    <t xml:space="preserve">                 Total Water Utility Revenues</t>
  </si>
  <si>
    <t xml:space="preserve"> Sheet 31</t>
  </si>
  <si>
    <t xml:space="preserve"> Appropriated</t>
  </si>
  <si>
    <t>11.</t>
  </si>
  <si>
    <t>APPROPRIATIONS FOR WATER UTILITY</t>
  </si>
  <si>
    <t>Operating:</t>
  </si>
  <si>
    <t>55-501</t>
  </si>
  <si>
    <t>55-502</t>
  </si>
  <si>
    <t>Capital Improvements:</t>
  </si>
  <si>
    <t>55-510</t>
  </si>
  <si>
    <t>55-511</t>
  </si>
  <si>
    <t>Capital Outlay</t>
  </si>
  <si>
    <t>55-512</t>
  </si>
  <si>
    <t>Debt Service</t>
  </si>
  <si>
    <t>55-520</t>
  </si>
  <si>
    <t>Payment of Bond Anticipation Notes and</t>
  </si>
  <si>
    <t>Capital Notes</t>
  </si>
  <si>
    <t>55-521</t>
  </si>
  <si>
    <t>55-522</t>
  </si>
  <si>
    <t>55-523</t>
  </si>
  <si>
    <t>Sheet 32</t>
  </si>
  <si>
    <t>(d)$</t>
  </si>
  <si>
    <t>(Sheet 43) Open Space, Recreation, Farmland and Historic Preservation Trust Fund Levy</t>
  </si>
  <si>
    <t>Deferred Charges and Statutory Expenditures:</t>
  </si>
  <si>
    <t>DEFERRED CHARGES:</t>
  </si>
  <si>
    <t>at</t>
  </si>
  <si>
    <t>DEDICATED WATER UTILITY BUDGET</t>
  </si>
  <si>
    <r>
      <t xml:space="preserve">DEDICATED WATER UTILITY BUDGET - (continued)          </t>
    </r>
    <r>
      <rPr>
        <sz val="10"/>
        <rFont val="Arial"/>
        <family val="2"/>
      </rPr>
      <t>* Note: Use sheet 32 for Water Utility only.</t>
    </r>
  </si>
  <si>
    <r>
      <t xml:space="preserve">DEDICATED WATER UTILITY BUDGET - (continued)          </t>
    </r>
    <r>
      <rPr>
        <sz val="10"/>
        <rFont val="Arial"/>
        <family val="2"/>
      </rPr>
      <t>* Note: Use sheet 33 for Water Utility only.</t>
    </r>
  </si>
  <si>
    <t>transfers</t>
  </si>
  <si>
    <t>55-530</t>
  </si>
  <si>
    <t>STATUTORY EXPENDITURES:</t>
  </si>
  <si>
    <t>Contribution To:</t>
  </si>
  <si>
    <t xml:space="preserve">       Public Employees' Retirement System</t>
  </si>
  <si>
    <t>55-540</t>
  </si>
  <si>
    <t xml:space="preserve">       Social Security System (O.A.S.I)</t>
  </si>
  <si>
    <t>55-541</t>
  </si>
  <si>
    <t>Unemployment Compensation Insurance</t>
  </si>
  <si>
    <t xml:space="preserve">   (N.J.S.A.  43:21-3 et. seq.)</t>
  </si>
  <si>
    <t>55-542</t>
  </si>
  <si>
    <t>Judgements</t>
  </si>
  <si>
    <t>55-531</t>
  </si>
  <si>
    <t>Deficits in Operations in Prior Years</t>
  </si>
  <si>
    <t>55-532</t>
  </si>
  <si>
    <t>Surplus (General Budget)</t>
  </si>
  <si>
    <t>55-545</t>
  </si>
  <si>
    <t>Sheet 33</t>
  </si>
  <si>
    <t>08-500</t>
  </si>
  <si>
    <t>DEDICATED  ASSESSMENT  BUDGET</t>
  </si>
  <si>
    <t>Anticipated</t>
  </si>
  <si>
    <t>14.   DEDICATED  REVENUES  FROM</t>
  </si>
  <si>
    <t>Assessment  Cash</t>
  </si>
  <si>
    <t>Deficit  (General  Budget)</t>
  </si>
  <si>
    <t>Total Assessment Revenues</t>
  </si>
  <si>
    <t>Appropriated</t>
  </si>
  <si>
    <t>15.   APPROPRIATIONS  FOR  ASSESSMENT  DEBT</t>
  </si>
  <si>
    <t>Paid or Charged</t>
  </si>
  <si>
    <t>Total Assessment Appropriations</t>
  </si>
  <si>
    <t>DEDICATED  WATER  UTILITY  ASSESSMENT  BUDGET</t>
  </si>
  <si>
    <t>Deficit  Water Utility Budget</t>
  </si>
  <si>
    <t>Total Water Utility Assessment Revenues</t>
  </si>
  <si>
    <t>Total Water Utility Assessment Appropriations</t>
  </si>
  <si>
    <t>SHEET  37</t>
  </si>
  <si>
    <t>DEDICATED ASSESSMENT BUDGET</t>
  </si>
  <si>
    <t>UTILITY</t>
  </si>
  <si>
    <t>(F) Judgements (N.J.S.A. 40A:4-45.3cc)</t>
  </si>
  <si>
    <r>
      <t xml:space="preserve">LOCAL UNIT </t>
    </r>
    <r>
      <rPr>
        <b/>
        <u val="single"/>
        <sz val="14"/>
        <rFont val="Arial"/>
        <family val="2"/>
      </rPr>
      <t xml:space="preserve">                                       </t>
    </r>
    <r>
      <rPr>
        <b/>
        <sz val="14"/>
        <rFont val="Arial"/>
        <family val="2"/>
      </rPr>
      <t xml:space="preserve">  </t>
    </r>
    <r>
      <rPr>
        <b/>
        <sz val="14"/>
        <rFont val="Arial"/>
        <family val="2"/>
      </rPr>
      <t>COUNTY/MUNICIPAL OPEN SPACE, RECREATION, FARMLAND AND HISTORIC PRESERVATION TRUST FUND</t>
    </r>
  </si>
  <si>
    <t xml:space="preserve">{ </t>
  </si>
  <si>
    <t>COUNTY:</t>
  </si>
  <si>
    <t>10. DEDICATED REVENUES FROM</t>
  </si>
  <si>
    <t xml:space="preserve">     Operating Surplus Anticipated</t>
  </si>
  <si>
    <t xml:space="preserve">     Operating Surplus Anticipated with Prior Written</t>
  </si>
  <si>
    <t xml:space="preserve">       Consent of Director of Local Government Services</t>
  </si>
  <si>
    <t xml:space="preserve">          Total Operating Surplus Anticipated</t>
  </si>
  <si>
    <t>Use a separate set of sheets for</t>
  </si>
  <si>
    <t xml:space="preserve">    each separate Utility.</t>
  </si>
  <si>
    <t xml:space="preserve">     Special Items of General Revenue Anticipated with Prior</t>
  </si>
  <si>
    <t xml:space="preserve">     Written Consent of Director of Local Government Services</t>
  </si>
  <si>
    <t xml:space="preserve">     Deficit(General Budget)</t>
  </si>
  <si>
    <t xml:space="preserve">       Sheet 34</t>
  </si>
  <si>
    <t>Misc</t>
  </si>
  <si>
    <t>Excess</t>
  </si>
  <si>
    <t>Deficit</t>
  </si>
  <si>
    <t>Overexpend</t>
  </si>
  <si>
    <t>S&amp;W</t>
  </si>
  <si>
    <t>OE</t>
  </si>
  <si>
    <t>Legal</t>
  </si>
  <si>
    <t>Engineering</t>
  </si>
  <si>
    <t>Payment of Bond Prin</t>
  </si>
  <si>
    <t>Payment of Bond Int</t>
  </si>
  <si>
    <t>Soc Sec</t>
  </si>
  <si>
    <t>ACUA</t>
  </si>
  <si>
    <t>11. APPROPRIATIONS FOR</t>
  </si>
  <si>
    <t xml:space="preserve"> xx</t>
  </si>
  <si>
    <t>Sheet 35</t>
  </si>
  <si>
    <t xml:space="preserve">     DEFERRED CHARGES:</t>
  </si>
  <si>
    <t xml:space="preserve">          Emergency Authorizations</t>
  </si>
  <si>
    <t xml:space="preserve">     STATUTORY EXPENDITURES:</t>
  </si>
  <si>
    <t xml:space="preserve">          Contribution to:</t>
  </si>
  <si>
    <t xml:space="preserve">            Public Employees' Retirement System</t>
  </si>
  <si>
    <t xml:space="preserve">            Social Security System (O.A.S.I.)</t>
  </si>
  <si>
    <t xml:space="preserve">          Unemployment Compensation Insurance</t>
  </si>
  <si>
    <t xml:space="preserve">            (N.J.S.A. 43:21-3 et. seq.)</t>
  </si>
  <si>
    <t>Deficits in Operation in Prior Years</t>
  </si>
  <si>
    <t>Surplus(General Budget)</t>
  </si>
  <si>
    <t>all numbers match clients records</t>
  </si>
  <si>
    <t>Sheet 36</t>
  </si>
  <si>
    <t>DEDICATED ……………………….. UTILITY BUDGET</t>
  </si>
  <si>
    <t>DEDICATED ……………….……... UTILITY BUDGET -(continued)</t>
  </si>
  <si>
    <t xml:space="preserve">    …………………………….. UTILITY</t>
  </si>
  <si>
    <t xml:space="preserve">              Salaries &amp; Wages</t>
  </si>
  <si>
    <t xml:space="preserve">              Other Expenses</t>
  </si>
  <si>
    <t xml:space="preserve">              Down Payments on Improvements</t>
  </si>
  <si>
    <t xml:space="preserve">              Capital Improvement Fund</t>
  </si>
  <si>
    <t xml:space="preserve">              Capital Outlay</t>
  </si>
  <si>
    <t xml:space="preserve">              Payment of Bond Principal</t>
  </si>
  <si>
    <t xml:space="preserve">              Payment of Bond Anticipation Notes and</t>
  </si>
  <si>
    <t xml:space="preserve">              Capital Notes</t>
  </si>
  <si>
    <t xml:space="preserve">              Interest on Bonds</t>
  </si>
  <si>
    <t xml:space="preserve">              Interest on Notes</t>
  </si>
  <si>
    <t xml:space="preserve">    ……………………………. UTILITY</t>
  </si>
  <si>
    <t xml:space="preserve">    TOTAL ___________________ UTILITY APPROPRIATIONS</t>
  </si>
  <si>
    <t>14. DEDICATED REVENUE FROM</t>
  </si>
  <si>
    <t>Assessment Cash</t>
  </si>
  <si>
    <t>15. APPROPRIATIONS FOR ASSESSMENT DEBT</t>
  </si>
  <si>
    <t>Assessment Appropriations</t>
  </si>
  <si>
    <t>If you have not had a change order exceeding the 20 percent threshold for the year indicated above, please check here</t>
  </si>
  <si>
    <t>For each change order listed above, submit with introduced budget a copy of the governing body resolution authorizing the change order and an Affidavit of Publication for</t>
  </si>
  <si>
    <t>Bequest, Escheat; Federal Grant; Construction Code Fees Due Hackensak Meadowlands Development Commission;Outside Employment of Off-Duty Municipal Police</t>
  </si>
  <si>
    <t>Officers; Unemployment Compensation Insurance; Reimbursement of Sale of Gasoline to State Automobiles; State Training Fees - Uniform Construction Code Act:</t>
  </si>
  <si>
    <t>Older Americans Act - Program Contributions; Municipal Alliance on Alcoholism and Drug Abuse - Program Income;</t>
  </si>
  <si>
    <t>are hereby anticipated as revenue and are hereby appropriated for the purposes to which said revenue is dedicated by statute or other legal requirement."</t>
  </si>
  <si>
    <t>(Insert additional appropriate titles in space above when applicable, if resolution for rider has been approved by the Director)</t>
  </si>
  <si>
    <t xml:space="preserve"> Sheet 38</t>
  </si>
  <si>
    <t>CAPITAL  BUDGET  AND  CAPITAL  IMPROVEMENT  PROGRAM</t>
  </si>
  <si>
    <t>BUDGET MESSAGE</t>
  </si>
  <si>
    <t>NOTE:</t>
  </si>
  <si>
    <t xml:space="preserve">                                       (e.g. if Police S&amp;W  appears in the regular section and also under "Operations Excluded from "CAPS" section, combine the</t>
  </si>
  <si>
    <t>This section is included with the Annual Budget pursuant to N.J.S.C. 5:30-4.  It does not in itself confer any authorization to raise or expend</t>
  </si>
  <si>
    <t>funds.  Rather it is a document used as part of the local unit's planning and management program.  Specific authorization to expend funds for purposes</t>
  </si>
  <si>
    <t>described in this section must be granted elsewhere, by a separate bond ordinance, by inclusion of a line item in the Capital Improvement Section of this</t>
  </si>
  <si>
    <t>budget, by an ordinance taking the money from the Capital Improvement Fund, or other lawful means.</t>
  </si>
  <si>
    <t>CAPITAL BUDGET</t>
  </si>
  <si>
    <t>Director, Division of Local Government Service</t>
  </si>
  <si>
    <t xml:space="preserve"> - A plan for all capital expenditures for the current fiscal year.</t>
  </si>
  <si>
    <t xml:space="preserve">   If no Capital Budget is included, check the reason why:</t>
  </si>
  <si>
    <t>Total capital expenditures this year do not exceed $25,000, including appropriations for Capital Improvement Fund,</t>
  </si>
  <si>
    <t>Capital Line Items and Down Payments on Improvements.</t>
  </si>
  <si>
    <t>No bond ordinances are planned this year.</t>
  </si>
  <si>
    <t>CAPITAL IMPROVEMENT PROGRAM</t>
  </si>
  <si>
    <t xml:space="preserve"> - A multi-year list of planned capital projects, including the current year.</t>
  </si>
  <si>
    <t xml:space="preserve">  Check appropriate box for number of years covered, including current year:</t>
  </si>
  <si>
    <t>3 years. (Population under 10,000)</t>
  </si>
  <si>
    <t>6 years.  (Over 10,000 and all county governments)</t>
  </si>
  <si>
    <t>_____years.  (Exceeding minimum time period)</t>
  </si>
  <si>
    <t>Check if municipality is under 10,000, has not expended more than $25,000 annually for capital purposes in immediately</t>
  </si>
  <si>
    <t>previous three years, and is not adopting CIP.</t>
  </si>
  <si>
    <t>Sheet 40</t>
  </si>
  <si>
    <t>C-1</t>
  </si>
  <si>
    <t xml:space="preserve"> NARRATIVE FOR CAPITAL IMPROVEMENT PROGRAM</t>
  </si>
  <si>
    <t>Sheet 40a</t>
  </si>
  <si>
    <t>C-2</t>
  </si>
  <si>
    <t xml:space="preserve"> CAPITAL BUDGET (Current Year Action)</t>
  </si>
  <si>
    <t>Local Unit</t>
  </si>
  <si>
    <t>4</t>
  </si>
  <si>
    <t>6</t>
  </si>
  <si>
    <t>2</t>
  </si>
  <si>
    <t>3</t>
  </si>
  <si>
    <t>AMOUNTS</t>
  </si>
  <si>
    <t>TO BE</t>
  </si>
  <si>
    <t>PROJECT</t>
  </si>
  <si>
    <t>ESTIMATED</t>
  </si>
  <si>
    <t>RESERVED</t>
  </si>
  <si>
    <t>5a</t>
  </si>
  <si>
    <t>5b</t>
  </si>
  <si>
    <t>5c</t>
  </si>
  <si>
    <t>5d</t>
  </si>
  <si>
    <t>5e</t>
  </si>
  <si>
    <t>FUNDED IN</t>
  </si>
  <si>
    <t>PROJECT TITLE</t>
  </si>
  <si>
    <t>NUMBER</t>
  </si>
  <si>
    <t>TOTAL</t>
  </si>
  <si>
    <t>IN PRIOR</t>
  </si>
  <si>
    <t>Capital Im-</t>
  </si>
  <si>
    <t>Capital</t>
  </si>
  <si>
    <t>Grants in Aid</t>
  </si>
  <si>
    <t>Debt</t>
  </si>
  <si>
    <t>FUTURE</t>
  </si>
  <si>
    <t>COST</t>
  </si>
  <si>
    <t>YEARS</t>
  </si>
  <si>
    <t>Appropriations</t>
  </si>
  <si>
    <t>provement Fund</t>
  </si>
  <si>
    <t>and Other Funds</t>
  </si>
  <si>
    <t>Authorized</t>
  </si>
  <si>
    <t xml:space="preserve">  TOTAL - ALL PROJECTS</t>
  </si>
  <si>
    <t xml:space="preserve">            (c) Minimum Library Tax</t>
  </si>
  <si>
    <t xml:space="preserve">  c) Minimum Library Tax</t>
  </si>
  <si>
    <t>07-192</t>
  </si>
  <si>
    <t xml:space="preserve">        Type II School Districts only (N.J.S. 18A:9-3) and certification to the County Board of Taxation of</t>
  </si>
  <si>
    <t>(e)$</t>
  </si>
  <si>
    <t>(Item 5 below) Minimum Library Tax</t>
  </si>
  <si>
    <t>`</t>
  </si>
  <si>
    <t>5. AMOUNT TO BE RAISED BY TAXATION MINIMUM LIBRARY LEVY</t>
  </si>
  <si>
    <t>Sheet 3b(1)</t>
  </si>
  <si>
    <t xml:space="preserve">     MANDATORY MINIMUM BUDGET MESSAGE MUST INCLUDE THE FOLLOWING:</t>
  </si>
  <si>
    <t xml:space="preserve">                             1. HOW THE 1977 "CAP" WAS CALCULATED. (Explain in words what the "CAPS" mean and show the figures.)</t>
  </si>
  <si>
    <t xml:space="preserve">                             2.  2010 "CAP'" LEVY CAP WORKBOOK SUMMARY</t>
  </si>
  <si>
    <t xml:space="preserve">                             3. A SUMMARY BY FUNCTION OF THE APPROPRIATIONS THAT ARE SPREAD AMONG MORE THAN ONE OFFICIAL LINE ITEM</t>
  </si>
  <si>
    <t xml:space="preserve">                                             </t>
  </si>
  <si>
    <t xml:space="preserve">                                  figures for purposes of citizen understanding.)  </t>
  </si>
  <si>
    <t xml:space="preserve">                             4. INFORMATION OR A SCHEDULE SHOWING THE AMOUNTS CONTRIBUTED FROM EMPLOYEES, THE EMPLOYER SHARE      </t>
  </si>
  <si>
    <t xml:space="preserve">                                 AND THE TOTAL COST HEALTH CARE COVERAGE (Refer to LFN 2011-4).  </t>
  </si>
  <si>
    <t>MUNICIPALITY:</t>
  </si>
  <si>
    <t xml:space="preserve">           Revenue Offset with Appropriations (N.J.S. 40A:4-45.3h)</t>
  </si>
  <si>
    <t xml:space="preserve">2016-$ </t>
  </si>
  <si>
    <t>for 2016</t>
  </si>
  <si>
    <t>YEAR 2015</t>
  </si>
  <si>
    <t>2017 MUNICIPAL DATA SHEET</t>
  </si>
  <si>
    <t>Please attach this to your 2017 Budget and Mail to:</t>
  </si>
  <si>
    <t>for the Fiscal Year 2017.</t>
  </si>
  <si>
    <t>, 2017</t>
  </si>
  <si>
    <t>for the Fiscal Year 2017</t>
  </si>
  <si>
    <t>Be it Resolved, that the following statements of revenues and appropriations shall constitute the Municipal Budget for the Year 2017</t>
  </si>
  <si>
    <t xml:space="preserve"> at which time and place objections to said Budget and Tax Resolution for the year 2017 may be presented by taxpayers or other</t>
  </si>
  <si>
    <t>does hereby approve the following as the Budget for the year 2017.</t>
  </si>
  <si>
    <t xml:space="preserve"> YEAR 2017</t>
  </si>
  <si>
    <t xml:space="preserve">2017-$ </t>
  </si>
  <si>
    <t>SUMMARY OF 2016 APPROPRIATIONS EXPENDED AND CANCELED</t>
  </si>
  <si>
    <t xml:space="preserve">                          *See Budget Appropriation items so marked to the right of column "Expended 2016 Reserved."</t>
  </si>
  <si>
    <t>in 2016</t>
  </si>
  <si>
    <t>for 2017</t>
  </si>
  <si>
    <t>for 2016 By</t>
  </si>
  <si>
    <t>Total for 2016</t>
  </si>
  <si>
    <t xml:space="preserve">          Expended 2016</t>
  </si>
  <si>
    <t>Dedication by Rider- (N.J.S. 40a:4-39) " The dedicated revenues anticipated during the year 2017 from Animal Control;, State or Federal Aid for Maintenance of Libraries,</t>
  </si>
  <si>
    <t>CURRENT FUND BALANCE SHEET - DECEMBER 31, 2016</t>
  </si>
  <si>
    <t>Deferred Charges Required to be in 2017 Budget</t>
  </si>
  <si>
    <t>Subsequent to 2017</t>
  </si>
  <si>
    <t>YEAR 2016</t>
  </si>
  <si>
    <t>Proposed Use of Current Fund Surplus in 2017 Budget</t>
  </si>
  <si>
    <t>Surplus Balance December 31, 2016</t>
  </si>
  <si>
    <t>Current Surplus Anticipated in 2017</t>
  </si>
  <si>
    <t>____________________________ , 2017.  It is further certified that each item of revenue and appropriation is set forth in the same amount and by the same title as</t>
  </si>
  <si>
    <t>appeared in the 2017 approved budget and all amendments thereto, if any, which have been previously approved by the Director of Local Government Services.</t>
  </si>
  <si>
    <t xml:space="preserve">                                            Certified by me this___________ day of________________, 2017_______________________________, Clerk</t>
  </si>
  <si>
    <t>Recreation land preserved in 2016:</t>
  </si>
  <si>
    <t>Farmland preserved in 2016:</t>
  </si>
  <si>
    <t>Edward P. Nolan</t>
  </si>
  <si>
    <t>Glenwood J. Puhak</t>
  </si>
  <si>
    <t>Maryellen McNama-Bailly</t>
  </si>
  <si>
    <t>Charles J. Fallon, Fallon &amp; Larsen LLP</t>
  </si>
  <si>
    <t>Gene Anthony, Esq.</t>
  </si>
  <si>
    <t>N-0349</t>
  </si>
  <si>
    <t>Township of Shrewsbury</t>
  </si>
  <si>
    <t>1979 Crawford Street</t>
  </si>
  <si>
    <t>Eatontown, New Jersey 07724</t>
  </si>
  <si>
    <t>732-935-1348</t>
  </si>
  <si>
    <t>Township</t>
  </si>
  <si>
    <t>Shrewsbury</t>
  </si>
  <si>
    <t>Monmouth</t>
  </si>
  <si>
    <t>Suzanne M. Veitengruber</t>
  </si>
  <si>
    <t>Eatontown, NJ 07724</t>
  </si>
  <si>
    <t>732-542-0572</t>
  </si>
  <si>
    <t>Charles J. Fallon</t>
  </si>
  <si>
    <t>1390 Route 35, Suite 102</t>
  </si>
  <si>
    <t>Hazlet, NJ 07730</t>
  </si>
  <si>
    <t>732-888-2070</t>
  </si>
  <si>
    <t>Asbury Park Press</t>
  </si>
  <si>
    <t>Township Committee</t>
  </si>
  <si>
    <t>the Township of Shrewsbuty Town Hall</t>
  </si>
  <si>
    <t>1977 (Appropriations) Cap</t>
  </si>
  <si>
    <t>Total General Appropriations for 2016</t>
  </si>
  <si>
    <t>Cap Base Adjustments</t>
  </si>
  <si>
    <t>Adjusted 2016 Appropriations</t>
  </si>
  <si>
    <t>Exceptions:</t>
  </si>
  <si>
    <t>Total Other Operations</t>
  </si>
  <si>
    <t>Total UCC</t>
  </si>
  <si>
    <t>Total Interlocal Service Agreement</t>
  </si>
  <si>
    <t>Total Additional Appropriations</t>
  </si>
  <si>
    <t>Total Public-Private Offset</t>
  </si>
  <si>
    <t>Total Capital Improvement</t>
  </si>
  <si>
    <t>Total Debt Service</t>
  </si>
  <si>
    <t>Total Deferred Charges</t>
  </si>
  <si>
    <t>Cash Deficit of Preceding Year</t>
  </si>
  <si>
    <t>Total Appropriations for School Purposes</t>
  </si>
  <si>
    <t>Reserve for Uncollected Taxes</t>
  </si>
  <si>
    <t>Total Exceptions</t>
  </si>
  <si>
    <t>Exceptions per N.J.S. 40A:4-45.3</t>
  </si>
  <si>
    <t>Allowable Operating Appropriations before Additional</t>
  </si>
  <si>
    <t>Additional Exceptions:</t>
  </si>
  <si>
    <t>2015 CAP BANK</t>
  </si>
  <si>
    <t>2016 CAP BANK</t>
  </si>
  <si>
    <t>Allowable increase for New Construction</t>
  </si>
  <si>
    <t>and Improvements</t>
  </si>
  <si>
    <t>Total Additional Exceptions</t>
  </si>
  <si>
    <t>Total Allowable appropriations within cap</t>
  </si>
  <si>
    <t>Under Cap</t>
  </si>
  <si>
    <t>Sheet 3b(2)</t>
  </si>
  <si>
    <t>Tax Levy Cap Calculation</t>
  </si>
  <si>
    <t>Prior Year Amount to be Raised by Taxation</t>
  </si>
  <si>
    <t>for Municipal Purposes</t>
  </si>
  <si>
    <t>Less: Prior Year Deferred Charges:</t>
  </si>
  <si>
    <t>Less: Prior Year Recycling Tax</t>
  </si>
  <si>
    <t>Less: Changes in Service Provider</t>
  </si>
  <si>
    <t>Emergencies</t>
  </si>
  <si>
    <t>Net Prior Year Tax Levy for Municipal Purpose</t>
  </si>
  <si>
    <t>Tax for Cap Calculation</t>
  </si>
  <si>
    <t>Plus 2% Cap Increase</t>
  </si>
  <si>
    <t>Adjusted Tax Levy</t>
  </si>
  <si>
    <t>Plus: Assumption of Service/Function</t>
  </si>
  <si>
    <t>Adjusted Tax Levy Prior to Exclusions</t>
  </si>
  <si>
    <t>Exclusions:</t>
  </si>
  <si>
    <t>Allowable Health Insurance Cost Increase</t>
  </si>
  <si>
    <t>Allowable Pension Obligations Increase</t>
  </si>
  <si>
    <t>Allowable Capital Improvements Increase</t>
  </si>
  <si>
    <t>Allowable Debt Service, Capital Leases, and</t>
  </si>
  <si>
    <t>Debt Service Share of Cost Increases</t>
  </si>
  <si>
    <t>Recycling Tax Appropriation</t>
  </si>
  <si>
    <t>Deferred Charges to Future Taxation Unfunded</t>
  </si>
  <si>
    <t>Current Year Deferred Charges: Emergencies</t>
  </si>
  <si>
    <t>Add: Total Exclusions</t>
  </si>
  <si>
    <t>Less: Cancelled or Unexpended Exclusions</t>
  </si>
  <si>
    <t>Maximum Allowable 2016 Amount to be</t>
  </si>
  <si>
    <t>Raised by Taxation</t>
  </si>
  <si>
    <t>New Ratables - Increase in Valuations (New</t>
  </si>
  <si>
    <t>Construction and Additions)</t>
  </si>
  <si>
    <t>2014 Cap Bank Utilized in 2017</t>
  </si>
  <si>
    <t>2015 Cap Bank Utilized in 2017</t>
  </si>
  <si>
    <t>2016 Cap Bank Utilized in 2017</t>
  </si>
  <si>
    <t>Amounts approved by Referendum</t>
  </si>
  <si>
    <t>Maximum Allowable Amount to be Raised by Taxation</t>
  </si>
  <si>
    <t>Amount to be Raised by Taxation for Municipal Purposes</t>
  </si>
  <si>
    <t>Health Insurance Premiums</t>
  </si>
  <si>
    <t>Employee Share</t>
  </si>
  <si>
    <t>Net Health Insurance Premiums</t>
  </si>
  <si>
    <t>(Must Accompany 2017 Budget)</t>
  </si>
  <si>
    <t>Cable TV Franchise Fee</t>
  </si>
  <si>
    <t>08-199</t>
  </si>
  <si>
    <t>Clean Communities</t>
  </si>
  <si>
    <t>Recycling Tonnage Grant</t>
  </si>
  <si>
    <t>General Administration</t>
  </si>
  <si>
    <t>Administrative and Executive</t>
  </si>
  <si>
    <t>Mayor and Council</t>
  </si>
  <si>
    <t xml:space="preserve">Financial Administration </t>
  </si>
  <si>
    <t>Audit Services</t>
  </si>
  <si>
    <t>Tax Collection</t>
  </si>
  <si>
    <t>Assessment of Taxes</t>
  </si>
  <si>
    <t xml:space="preserve">Engineering Services </t>
  </si>
  <si>
    <t>Constuction Code</t>
  </si>
  <si>
    <t>Housing Inspector</t>
  </si>
  <si>
    <t>Code Enforcement:</t>
  </si>
  <si>
    <t>Legal Services</t>
  </si>
  <si>
    <t>Insurance</t>
  </si>
  <si>
    <t>Office of Emergency Management</t>
  </si>
  <si>
    <t>Uniform Fire Safety Act</t>
  </si>
  <si>
    <t>Public Safety</t>
  </si>
  <si>
    <t>Liability Insurance</t>
  </si>
  <si>
    <t>Workman's Comp</t>
  </si>
  <si>
    <t>Employee's Group Health</t>
  </si>
  <si>
    <t>Unemployment Insurnace</t>
  </si>
  <si>
    <t>Fire Hydrants</t>
  </si>
  <si>
    <t>Public Works:</t>
  </si>
  <si>
    <t>Recycling</t>
  </si>
  <si>
    <t>Sanitation</t>
  </si>
  <si>
    <t>Other Expense - Contractual Garbage</t>
  </si>
  <si>
    <t>Bulk Container</t>
  </si>
  <si>
    <t>Public Buildings and Grounds</t>
  </si>
  <si>
    <t>Sanitary Landfill - Tipping Fees</t>
  </si>
  <si>
    <t>Health &amp; Human Services</t>
  </si>
  <si>
    <t>Board of Health</t>
  </si>
  <si>
    <t>Animal Control Services</t>
  </si>
  <si>
    <t>Sheet 15a</t>
  </si>
  <si>
    <t>Parks and Playgrounds</t>
  </si>
  <si>
    <t>Recreation</t>
  </si>
  <si>
    <t>Celebration of Public Events</t>
  </si>
  <si>
    <t>Senior Citizens</t>
  </si>
  <si>
    <t>SCAT Transportation</t>
  </si>
  <si>
    <t>Utilities</t>
  </si>
  <si>
    <t>Electric</t>
  </si>
  <si>
    <t>Street Lighting</t>
  </si>
  <si>
    <t>Telephone</t>
  </si>
  <si>
    <t>Water</t>
  </si>
  <si>
    <t>Natural Gas</t>
  </si>
  <si>
    <t>20-100-1</t>
  </si>
  <si>
    <t>20-100-2</t>
  </si>
  <si>
    <t>20-110-1</t>
  </si>
  <si>
    <t>20-110-2</t>
  </si>
  <si>
    <t>20-120-1</t>
  </si>
  <si>
    <t>20-120-2</t>
  </si>
  <si>
    <t>20-130-1</t>
  </si>
  <si>
    <t>20-130-2</t>
  </si>
  <si>
    <t>20-135-2</t>
  </si>
  <si>
    <t>20-145-1</t>
  </si>
  <si>
    <t>20-145-2</t>
  </si>
  <si>
    <t>20-150-1</t>
  </si>
  <si>
    <t>20-150-2</t>
  </si>
  <si>
    <t>20-155-2</t>
  </si>
  <si>
    <t>20-165-2</t>
  </si>
  <si>
    <t>21-195-1</t>
  </si>
  <si>
    <t>23-210</t>
  </si>
  <si>
    <t>23-210-3</t>
  </si>
  <si>
    <t>23-210-4</t>
  </si>
  <si>
    <t>23-210-5</t>
  </si>
  <si>
    <t>25-265</t>
  </si>
  <si>
    <t>25-265-1</t>
  </si>
  <si>
    <t>25-265-2</t>
  </si>
  <si>
    <t>26-252</t>
  </si>
  <si>
    <t>26-252-1</t>
  </si>
  <si>
    <t>26-252-2</t>
  </si>
  <si>
    <t>26-290-1</t>
  </si>
  <si>
    <t>26-290-2</t>
  </si>
  <si>
    <t>26-300-2</t>
  </si>
  <si>
    <t>26-305-2</t>
  </si>
  <si>
    <t>26-310-2</t>
  </si>
  <si>
    <t>27-330-1</t>
  </si>
  <si>
    <t>27-340-2</t>
  </si>
  <si>
    <t>28-370</t>
  </si>
  <si>
    <t>28-370-1</t>
  </si>
  <si>
    <t>28-370-2</t>
  </si>
  <si>
    <t>28-370-10</t>
  </si>
  <si>
    <t>28-371-2</t>
  </si>
  <si>
    <t>31-430-2</t>
  </si>
  <si>
    <t>31-435-2</t>
  </si>
  <si>
    <t>31-440-2</t>
  </si>
  <si>
    <t>31-445-2</t>
  </si>
  <si>
    <t>31-446-2</t>
  </si>
  <si>
    <t>Utility Sewerage Processing and Disposal</t>
  </si>
  <si>
    <t>Two Rivers Water Reclamation Authority</t>
  </si>
  <si>
    <t>Sewerage Processing and Disposal</t>
  </si>
  <si>
    <t>31-455-2</t>
  </si>
  <si>
    <t>911 System - County of Monmouth</t>
  </si>
  <si>
    <t>Municipal Website - Boro of Shrewsbury</t>
  </si>
  <si>
    <t>Municipal Court - Boro of Red Bank</t>
  </si>
  <si>
    <t>Fire Department - Boro of Shrewsbury</t>
  </si>
  <si>
    <t>Animal Control Services - Boro of Red Bank</t>
  </si>
  <si>
    <t>42-250-1</t>
  </si>
  <si>
    <t>42-250-2</t>
  </si>
  <si>
    <t>42-490-3</t>
  </si>
  <si>
    <t>42-490-4</t>
  </si>
  <si>
    <t>Recycling Grant</t>
  </si>
  <si>
    <t>41-772</t>
  </si>
  <si>
    <t>41-771</t>
  </si>
  <si>
    <t>MCIA Principal</t>
  </si>
  <si>
    <t>MCIA Interest</t>
  </si>
  <si>
    <t>*(Percentage collected:2016 - 99.81%, 2015 - 99.80%)</t>
  </si>
  <si>
    <t>Difference</t>
  </si>
  <si>
    <t>Fund Balance Per 2016 AFS/2015 Audit</t>
  </si>
  <si>
    <t>X</t>
  </si>
  <si>
    <t xml:space="preserve">Upgrade of Electrical Wires - </t>
  </si>
  <si>
    <t>Belshaw - Phase 1</t>
  </si>
  <si>
    <t>Paving of Crawford Street</t>
  </si>
  <si>
    <t>Phase 1</t>
  </si>
  <si>
    <t>Improvements to Township Buildings</t>
  </si>
  <si>
    <t>and Furniture</t>
  </si>
  <si>
    <t>G-3</t>
  </si>
  <si>
    <t>G-5</t>
  </si>
  <si>
    <t>G-6</t>
  </si>
  <si>
    <t>to</t>
  </si>
  <si>
    <t>Replacement of Bulletin Board</t>
  </si>
  <si>
    <t>at Barker Ave.</t>
  </si>
  <si>
    <t>TOTAL - ALL PROJECTS</t>
  </si>
  <si>
    <t>Be it Resolved by the Township Committee of the Township</t>
  </si>
  <si>
    <t>of Shrewsbury, County of Monmouth that the budget hereinbefore set forth is hereby adopted and</t>
  </si>
  <si>
    <t>NOT APPLICABLE</t>
  </si>
  <si>
    <t>Kelly A. Montecinos</t>
  </si>
  <si>
    <t>Amount on Which .5% "CAP" is Applied (carried forward)</t>
  </si>
  <si>
    <t xml:space="preserve"> (brought forward)</t>
  </si>
  <si>
    <t xml:space="preserve">Amount on Which .5% "CAP" is Applied </t>
  </si>
  <si>
    <t>.5% CAP</t>
  </si>
  <si>
    <t>3.5% "CAP"</t>
  </si>
  <si>
    <t>COLA Ordinance (additional 3%)</t>
  </si>
  <si>
    <t xml:space="preserve">                                COMPUTATION OF APPROPRIATION:</t>
  </si>
  <si>
    <t xml:space="preserve">                               RESERVE FOR UNCOLLECTED TAXES AND</t>
  </si>
  <si>
    <t xml:space="preserve">                               AMOUNT TO BE RAISED BY TAXATION</t>
  </si>
  <si>
    <t>1.</t>
  </si>
  <si>
    <t>Total General Appropriations for 2016 Municipal Budget Statement</t>
  </si>
  <si>
    <t>Item 8 (L) (Exclusive of Reserve for Uncollected Taxes)</t>
  </si>
  <si>
    <t>80015-</t>
  </si>
  <si>
    <t>XXXXXXXX</t>
  </si>
  <si>
    <t>XX</t>
  </si>
  <si>
    <t>2.</t>
  </si>
  <si>
    <t>Local District School Tax -</t>
  </si>
  <si>
    <t>Actual</t>
  </si>
  <si>
    <t>80016-</t>
  </si>
  <si>
    <t>Estimate**</t>
  </si>
  <si>
    <t>80017-</t>
  </si>
  <si>
    <t>3.</t>
  </si>
  <si>
    <t>Regional School District Tax -</t>
  </si>
  <si>
    <t>80025-</t>
  </si>
  <si>
    <t>Estimate*</t>
  </si>
  <si>
    <t>80026-</t>
  </si>
  <si>
    <t>4.</t>
  </si>
  <si>
    <t>Regional High School Tax -</t>
  </si>
  <si>
    <t>80018-</t>
  </si>
  <si>
    <t xml:space="preserve">          School Budget</t>
  </si>
  <si>
    <t>80019-</t>
  </si>
  <si>
    <t>5.</t>
  </si>
  <si>
    <t>County Tax</t>
  </si>
  <si>
    <t>80020-</t>
  </si>
  <si>
    <t>80021-</t>
  </si>
  <si>
    <t>6.</t>
  </si>
  <si>
    <t>80022-</t>
  </si>
  <si>
    <t>80023-</t>
  </si>
  <si>
    <t>7.</t>
  </si>
  <si>
    <t>Municipal Open Space Tax</t>
  </si>
  <si>
    <t>80027-</t>
  </si>
  <si>
    <t>80028-</t>
  </si>
  <si>
    <t>8.</t>
  </si>
  <si>
    <t>Total General Appropriations &amp; Other Taxes</t>
  </si>
  <si>
    <t>80024-01</t>
  </si>
  <si>
    <t>9.</t>
  </si>
  <si>
    <t>Less: Total Anticipated Revenues from 2016 in</t>
  </si>
  <si>
    <t xml:space="preserve">       Municipal Budget (Item 5)</t>
  </si>
  <si>
    <t>80024-02</t>
  </si>
  <si>
    <t>10.</t>
  </si>
  <si>
    <t>Cash Required from 2016 Taxes to Support</t>
  </si>
  <si>
    <t xml:space="preserve">       Local Municipal Budget and Other Taxes</t>
  </si>
  <si>
    <t>80024-03</t>
  </si>
  <si>
    <t>Amount of item 10 Divided by</t>
  </si>
  <si>
    <t>[820034-04]</t>
  </si>
  <si>
    <t>Equals Amount to be Raised by Taxation (Percentage</t>
  </si>
  <si>
    <t>used must not exceed the applicable percentage</t>
  </si>
  <si>
    <t>shown by Item 13, Sheet 22)</t>
  </si>
  <si>
    <t>80024-05</t>
  </si>
  <si>
    <t>Analysis of Item 11:</t>
  </si>
  <si>
    <t xml:space="preserve">    Local District School Tax</t>
  </si>
  <si>
    <t xml:space="preserve">    *     Must not be stated in an amount less than</t>
  </si>
  <si>
    <t xml:space="preserve">          (Amount Shown on Line 2 Above)</t>
  </si>
  <si>
    <t xml:space="preserve">            "actual" Tax of year 2015.</t>
  </si>
  <si>
    <t xml:space="preserve">    Regional School District Tax</t>
  </si>
  <si>
    <t xml:space="preserve">          (Amount Shown on Line 3 Above)</t>
  </si>
  <si>
    <t xml:space="preserve">    **   May not be stated in an amount less than</t>
  </si>
  <si>
    <t xml:space="preserve">    Regional High School Tax</t>
  </si>
  <si>
    <t xml:space="preserve">             proposed budget submitted by the Local</t>
  </si>
  <si>
    <t xml:space="preserve">          (Amount Shown on Line 4 Above)</t>
  </si>
  <si>
    <t xml:space="preserve">             Board of Education to the Commissioner</t>
  </si>
  <si>
    <t xml:space="preserve">    County Tax</t>
  </si>
  <si>
    <t xml:space="preserve">             of Education on January 15, 2016 (Chap.</t>
  </si>
  <si>
    <t xml:space="preserve">          (Amount Shown on Line 5 Above)</t>
  </si>
  <si>
    <t xml:space="preserve">             136, P.L. 1978).  Consideration must be</t>
  </si>
  <si>
    <t xml:space="preserve">    Special District Tax</t>
  </si>
  <si>
    <t xml:space="preserve">             given to calendar year calculation.</t>
  </si>
  <si>
    <t xml:space="preserve">          (Amount Shown on Line 6 Above)</t>
  </si>
  <si>
    <t xml:space="preserve">    Municipal Open Space Tax</t>
  </si>
  <si>
    <t xml:space="preserve">          (Amount Shown on Line 7 Above)</t>
  </si>
  <si>
    <t>Tax in Local Municipal Budget</t>
  </si>
  <si>
    <t>Total Amount (see Line 11)</t>
  </si>
  <si>
    <t>12.</t>
  </si>
  <si>
    <t>Appropriation:  Reserve for Uncollected Taxes (Budget</t>
  </si>
  <si>
    <t xml:space="preserve">      Statement, Item 8 (M) (Item 11, Less Item 10)</t>
  </si>
  <si>
    <t>80024-06</t>
  </si>
  <si>
    <t>Computation of "Tax in Local Municipal Budget"</t>
  </si>
  <si>
    <t xml:space="preserve">  Note:</t>
  </si>
  <si>
    <t xml:space="preserve">       Item 1 - Total General Appropriations</t>
  </si>
  <si>
    <t xml:space="preserve">  The amount of</t>
  </si>
  <si>
    <t xml:space="preserve">  anticipated rev-</t>
  </si>
  <si>
    <t xml:space="preserve">       Item 12 - Appropriation: Reserve for Uncollected Taxes</t>
  </si>
  <si>
    <t xml:space="preserve">  enues (Item 9)</t>
  </si>
  <si>
    <t xml:space="preserve">  may never exceed</t>
  </si>
  <si>
    <t>Sub-Total</t>
  </si>
  <si>
    <t xml:space="preserve">  the total of Items 1</t>
  </si>
  <si>
    <t xml:space="preserve">  and 12.</t>
  </si>
  <si>
    <t xml:space="preserve">       Less:  Item 9 - Total Anticipated Revenues</t>
  </si>
  <si>
    <t>Amount to be Raised by Taxation in Municipal Budget   80024-07</t>
  </si>
  <si>
    <t>YEAR 2017</t>
  </si>
  <si>
    <t>Phone system</t>
  </si>
  <si>
    <t xml:space="preserve">    Special Emergency Authorizations-Codification</t>
  </si>
  <si>
    <t>Teri Giercyk</t>
  </si>
  <si>
    <t>Feb.28,2017</t>
  </si>
  <si>
    <t>C-1813</t>
  </si>
  <si>
    <t>Replacement of Phone system</t>
  </si>
  <si>
    <t>G-7</t>
  </si>
  <si>
    <t>G-8</t>
  </si>
  <si>
    <t>Phone System</t>
  </si>
  <si>
    <t>2017 Appropriations within cap</t>
  </si>
  <si>
    <r>
      <rPr>
        <b/>
        <sz val="12"/>
        <rFont val="Arial MT"/>
        <family val="0"/>
      </rPr>
      <t>Under</t>
    </r>
    <r>
      <rPr>
        <sz val="12"/>
        <rFont val="Arial MT"/>
        <family val="0"/>
      </rPr>
      <t>/Over Cap (+/-)</t>
    </r>
  </si>
  <si>
    <t>Cap Bank Available</t>
  </si>
  <si>
    <t xml:space="preserve">                               IN 2017 MUNICIPAL BUDGET</t>
  </si>
  <si>
    <t>11th</t>
  </si>
  <si>
    <t>April</t>
  </si>
  <si>
    <t xml:space="preserve"> April</t>
  </si>
  <si>
    <t xml:space="preserve">The Township of Shrewsbury proposes upgrading and repairing Crawford Street. The project will be funded through local funds and </t>
  </si>
  <si>
    <t>a DOT Trust Fund grant for which the Township has submitted an application.</t>
  </si>
  <si>
    <t>The Township of Shrewsbury is seeking a funding source for the rehabilitation of it electric lines, and eventual transfer to JCP&amp;L</t>
  </si>
  <si>
    <t>The Township will install and electronic announcement sign  in 2017, replacing a decades old manual announcement board which is in need of repair.</t>
  </si>
  <si>
    <t xml:space="preserve">The Township will iprocure a secure phone system in  2017, replacing a combination of single phone lines and portable phones in the Township </t>
  </si>
  <si>
    <t>facilities. This improvements will be funded through available funds of the Capital improvement fund of the Capital account.</t>
  </si>
  <si>
    <t>The Township will fund various improvements to the Municipal Building through available funds in Capital surplus.</t>
  </si>
  <si>
    <t>Bailly</t>
  </si>
  <si>
    <t>Puhak</t>
  </si>
  <si>
    <t>Nolan</t>
  </si>
  <si>
    <t>2017 Budget</t>
  </si>
  <si>
    <r>
      <rPr>
        <strike/>
        <sz val="8"/>
        <rFont val="Arial"/>
        <family val="2"/>
      </rPr>
      <t>(A.M.</t>
    </r>
    <r>
      <rPr>
        <sz val="8"/>
        <rFont val="Arial"/>
        <family val="2"/>
      </rPr>
      <t>) (P.M.)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</si>
</sst>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dd\-mmm\-yy_)"/>
    <numFmt numFmtId="166" formatCode="0_)"/>
    <numFmt numFmtId="167" formatCode="0.0000_)"/>
    <numFmt numFmtId="168" formatCode="0.000_)"/>
    <numFmt numFmtId="169" formatCode="0.0000%"/>
    <numFmt numFmtId="170" formatCode="#,##0.000_);\(#,##0.000\)"/>
    <numFmt numFmtId="171" formatCode="mm/dd/yy_)"/>
    <numFmt numFmtId="172" formatCode="#,##0.00000_);\(#,##0.00000\)"/>
    <numFmt numFmtId="173" formatCode="0_);\(0\)"/>
    <numFmt numFmtId="174" formatCode="_(* #,##0.000_);_(* \(#,##0.000\);_(* &quot;-&quot;??_);_(@_)"/>
    <numFmt numFmtId="175" formatCode="_(* #,##0.0000_);_(* \(#,##0.0000\);_(* &quot;-&quot;??_);_(@_)"/>
    <numFmt numFmtId="176" formatCode="0.000000_)"/>
    <numFmt numFmtId="177" formatCode="_(* #,##0.0_);_(* \(#,##0.0\);_(* &quot;-&quot;??_);_(@_)"/>
    <numFmt numFmtId="178" formatCode="_(* #,##0_);_(* \(#,##0\);_(* &quot;-&quot;??_);_(@_)"/>
    <numFmt numFmtId="179" formatCode="0.0%"/>
    <numFmt numFmtId="180" formatCode="#,##0.0_);\(#,##0.0\)"/>
    <numFmt numFmtId="181" formatCode="_(* #,##0.000_);_(* \(#,##0.000\);_(* &quot;-&quot;???_);_(@_)"/>
    <numFmt numFmtId="182" formatCode="0.0"/>
    <numFmt numFmtId="183" formatCode="mmmm\ d\,\ yyyy"/>
    <numFmt numFmtId="184" formatCode="00000"/>
    <numFmt numFmtId="185" formatCode="m/d"/>
    <numFmt numFmtId="186" formatCode="mmm\-dd"/>
    <numFmt numFmtId="187" formatCode="mmm\ dd"/>
    <numFmt numFmtId="188" formatCode="mmmm\ dd"/>
    <numFmt numFmtId="189" formatCode="mmmm\ d"/>
    <numFmt numFmtId="190" formatCode="_(* #,##0.0000_);_(* \(#,##0.0000\);_(* &quot;-&quot;???_);_(@_)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(* #,##0.00_);_(* \(#,##0.00\);_(* &quot;-&quot;???_);_(@_)"/>
    <numFmt numFmtId="198" formatCode="_(* #,##0.00000_);_(* \(#,##0.00000\);_(* &quot;-&quot;???_);_(@_)"/>
    <numFmt numFmtId="199" formatCode="_(* #,##0.000000_);_(* \(#,##0.000000\);_(* &quot;-&quot;???_);_(@_)"/>
    <numFmt numFmtId="200" formatCode="_(* #,##0.0000000_);_(* \(#,##0.0000000\);_(* &quot;-&quot;???_);_(@_)"/>
    <numFmt numFmtId="201" formatCode="_(* #,##0.00000000_);_(* \(#,##0.00000000\);_(* &quot;-&quot;???_);_(@_)"/>
    <numFmt numFmtId="202" formatCode="#,##0.000000_);\(#,##0.000000\)"/>
    <numFmt numFmtId="203" formatCode="#,##0.0000000_);\(#,##0.0000000\)"/>
    <numFmt numFmtId="204" formatCode="0.00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$&quot;#,##0.00"/>
    <numFmt numFmtId="210" formatCode="m/d/yyyy;@"/>
    <numFmt numFmtId="211" formatCode="#,##0.0000000000_);\(#,##0.0000000000\)"/>
    <numFmt numFmtId="212" formatCode="[$-409]dddd\,\ mmmm\ dd\,\ yyyy"/>
    <numFmt numFmtId="213" formatCode="[$-409]dd\-mmm\-yy;@"/>
    <numFmt numFmtId="214" formatCode="#,##0&quot; &quot;;\(#,##0\)"/>
  </numFmts>
  <fonts count="86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2"/>
    </font>
    <font>
      <b/>
      <sz val="16"/>
      <name val="P-TIMES"/>
      <family val="0"/>
    </font>
    <font>
      <b/>
      <sz val="10"/>
      <name val="Arial MT"/>
      <family val="2"/>
    </font>
    <font>
      <b/>
      <sz val="11"/>
      <name val="Arial MT"/>
      <family val="2"/>
    </font>
    <font>
      <sz val="10"/>
      <name val="Arial MT"/>
      <family val="2"/>
    </font>
    <font>
      <sz val="11"/>
      <name val="Arial MT"/>
      <family val="2"/>
    </font>
    <font>
      <u val="single"/>
      <sz val="12"/>
      <name val="Arial MT"/>
      <family val="0"/>
    </font>
    <font>
      <sz val="9"/>
      <name val="Arial MT"/>
      <family val="2"/>
    </font>
    <font>
      <b/>
      <i/>
      <sz val="10"/>
      <name val="Arial MT"/>
      <family val="2"/>
    </font>
    <font>
      <sz val="16"/>
      <name val="P-TIMES"/>
      <family val="0"/>
    </font>
    <font>
      <b/>
      <sz val="8"/>
      <name val="Arial"/>
      <family val="2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b/>
      <sz val="18"/>
      <name val="P-TIMES"/>
      <family val="0"/>
    </font>
    <font>
      <b/>
      <u val="single"/>
      <sz val="12"/>
      <name val="Arial MT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u val="single"/>
      <sz val="10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6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u val="single"/>
      <sz val="11"/>
      <name val="Arial"/>
      <family val="2"/>
    </font>
    <font>
      <b/>
      <sz val="12"/>
      <name val="TimesNewRomanPS"/>
      <family val="1"/>
    </font>
    <font>
      <b/>
      <sz val="7"/>
      <name val="Arial"/>
      <family val="2"/>
    </font>
    <font>
      <b/>
      <sz val="8"/>
      <name val="Arial MT"/>
      <family val="2"/>
    </font>
    <font>
      <b/>
      <u val="single"/>
      <sz val="14"/>
      <name val="Arial"/>
      <family val="2"/>
    </font>
    <font>
      <b/>
      <sz val="36"/>
      <name val="Arial MT"/>
      <family val="0"/>
    </font>
    <font>
      <b/>
      <sz val="16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MT"/>
      <family val="0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MT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7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8" fillId="29" borderId="1" applyNumberFormat="0" applyAlignment="0" applyProtection="0"/>
    <xf numFmtId="0" fontId="79" fillId="0" borderId="6" applyNumberFormat="0" applyFill="0" applyAlignment="0" applyProtection="0"/>
    <xf numFmtId="0" fontId="80" fillId="30" borderId="0" applyNumberFormat="0" applyBorder="0" applyAlignment="0" applyProtection="0"/>
    <xf numFmtId="0" fontId="6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1" borderId="7" applyNumberFormat="0" applyFont="0" applyAlignment="0" applyProtection="0"/>
    <xf numFmtId="0" fontId="81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916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2" fillId="0" borderId="10" xfId="0" applyFont="1" applyBorder="1" applyAlignment="1" applyProtection="1">
      <alignment/>
      <protection/>
    </xf>
    <xf numFmtId="37" fontId="3" fillId="0" borderId="10" xfId="0" applyFont="1" applyBorder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2" fillId="0" borderId="11" xfId="0" applyFont="1" applyBorder="1" applyAlignment="1" applyProtection="1">
      <alignment/>
      <protection/>
    </xf>
    <xf numFmtId="37" fontId="4" fillId="0" borderId="11" xfId="0" applyFont="1" applyBorder="1" applyAlignment="1" applyProtection="1">
      <alignment/>
      <protection/>
    </xf>
    <xf numFmtId="37" fontId="2" fillId="0" borderId="12" xfId="0" applyFont="1" applyBorder="1" applyAlignment="1" applyProtection="1">
      <alignment/>
      <protection/>
    </xf>
    <xf numFmtId="37" fontId="2" fillId="0" borderId="13" xfId="0" applyFont="1" applyBorder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2" fillId="0" borderId="14" xfId="0" applyFon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5" fillId="0" borderId="11" xfId="0" applyFont="1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2" fillId="0" borderId="16" xfId="0" applyFont="1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23" xfId="0" applyBorder="1" applyAlignment="1" applyProtection="1">
      <alignment/>
      <protection/>
    </xf>
    <xf numFmtId="37" fontId="2" fillId="0" borderId="15" xfId="0" applyFont="1" applyBorder="1" applyAlignment="1" applyProtection="1">
      <alignment/>
      <protection/>
    </xf>
    <xf numFmtId="37" fontId="6" fillId="0" borderId="16" xfId="0" applyFont="1" applyBorder="1" applyAlignment="1" applyProtection="1">
      <alignment/>
      <protection/>
    </xf>
    <xf numFmtId="37" fontId="6" fillId="0" borderId="11" xfId="0" applyFont="1" applyBorder="1" applyAlignment="1" applyProtection="1">
      <alignment/>
      <protection/>
    </xf>
    <xf numFmtId="37" fontId="6" fillId="0" borderId="12" xfId="0" applyFont="1" applyBorder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7" fillId="0" borderId="11" xfId="0" applyFont="1" applyBorder="1" applyAlignment="1" applyProtection="1">
      <alignment/>
      <protection/>
    </xf>
    <xf numFmtId="37" fontId="5" fillId="0" borderId="15" xfId="0" applyFont="1" applyBorder="1" applyAlignment="1" applyProtection="1">
      <alignment/>
      <protection/>
    </xf>
    <xf numFmtId="37" fontId="7" fillId="0" borderId="16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0" fillId="0" borderId="24" xfId="0" applyBorder="1" applyAlignment="1" applyProtection="1">
      <alignment/>
      <protection/>
    </xf>
    <xf numFmtId="37" fontId="6" fillId="0" borderId="22" xfId="0" applyFont="1" applyBorder="1" applyAlignment="1" applyProtection="1">
      <alignment/>
      <protection/>
    </xf>
    <xf numFmtId="37" fontId="5" fillId="0" borderId="24" xfId="0" applyFont="1" applyBorder="1" applyAlignment="1" applyProtection="1">
      <alignment/>
      <protection/>
    </xf>
    <xf numFmtId="37" fontId="3" fillId="0" borderId="20" xfId="0" applyFont="1" applyBorder="1" applyAlignment="1" applyProtection="1">
      <alignment/>
      <protection/>
    </xf>
    <xf numFmtId="37" fontId="2" fillId="0" borderId="17" xfId="0" applyFont="1" applyBorder="1" applyAlignment="1" applyProtection="1">
      <alignment/>
      <protection/>
    </xf>
    <xf numFmtId="10" fontId="0" fillId="0" borderId="17" xfId="0" applyNumberFormat="1" applyBorder="1" applyAlignment="1" applyProtection="1">
      <alignment/>
      <protection/>
    </xf>
    <xf numFmtId="37" fontId="2" fillId="0" borderId="20" xfId="0" applyFont="1" applyBorder="1" applyAlignment="1" applyProtection="1">
      <alignment/>
      <protection/>
    </xf>
    <xf numFmtId="37" fontId="2" fillId="0" borderId="19" xfId="0" applyFont="1" applyBorder="1" applyAlignment="1" applyProtection="1">
      <alignment/>
      <protection/>
    </xf>
    <xf numFmtId="37" fontId="4" fillId="0" borderId="17" xfId="0" applyFont="1" applyBorder="1" applyAlignment="1" applyProtection="1">
      <alignment/>
      <protection/>
    </xf>
    <xf numFmtId="37" fontId="2" fillId="0" borderId="0" xfId="0" applyFont="1" applyAlignment="1">
      <alignment/>
    </xf>
    <xf numFmtId="37" fontId="0" fillId="0" borderId="10" xfId="0" applyBorder="1" applyAlignment="1">
      <alignment/>
    </xf>
    <xf numFmtId="37" fontId="2" fillId="0" borderId="10" xfId="0" applyFont="1" applyBorder="1" applyAlignment="1">
      <alignment/>
    </xf>
    <xf numFmtId="37" fontId="0" fillId="0" borderId="19" xfId="0" applyBorder="1" applyAlignment="1">
      <alignment/>
    </xf>
    <xf numFmtId="37" fontId="0" fillId="0" borderId="15" xfId="0" applyBorder="1" applyAlignment="1">
      <alignment/>
    </xf>
    <xf numFmtId="37" fontId="0" fillId="0" borderId="17" xfId="0" applyBorder="1" applyAlignment="1">
      <alignment/>
    </xf>
    <xf numFmtId="10" fontId="8" fillId="0" borderId="15" xfId="0" applyNumberFormat="1" applyFont="1" applyBorder="1" applyAlignment="1" applyProtection="1">
      <alignment/>
      <protection/>
    </xf>
    <xf numFmtId="37" fontId="8" fillId="0" borderId="20" xfId="0" applyFont="1" applyBorder="1" applyAlignment="1">
      <alignment/>
    </xf>
    <xf numFmtId="37" fontId="0" fillId="0" borderId="20" xfId="0" applyBorder="1" applyAlignment="1">
      <alignment/>
    </xf>
    <xf numFmtId="37" fontId="0" fillId="0" borderId="11" xfId="0" applyBorder="1" applyAlignment="1">
      <alignment/>
    </xf>
    <xf numFmtId="37" fontId="6" fillId="0" borderId="0" xfId="0" applyFont="1" applyAlignment="1">
      <alignment/>
    </xf>
    <xf numFmtId="37" fontId="0" fillId="0" borderId="16" xfId="0" applyBorder="1" applyAlignment="1">
      <alignment/>
    </xf>
    <xf numFmtId="37" fontId="0" fillId="0" borderId="12" xfId="0" applyBorder="1" applyAlignment="1">
      <alignment/>
    </xf>
    <xf numFmtId="37" fontId="2" fillId="0" borderId="0" xfId="0" applyFont="1" applyAlignment="1">
      <alignment horizontal="centerContinuous"/>
    </xf>
    <xf numFmtId="37" fontId="2" fillId="0" borderId="10" xfId="0" applyFont="1" applyBorder="1" applyAlignment="1">
      <alignment horizontal="centerContinuous"/>
    </xf>
    <xf numFmtId="37" fontId="0" fillId="0" borderId="10" xfId="0" applyBorder="1" applyAlignment="1">
      <alignment horizontal="centerContinuous"/>
    </xf>
    <xf numFmtId="37" fontId="0" fillId="0" borderId="19" xfId="0" applyBorder="1" applyAlignment="1">
      <alignment horizontal="centerContinuous"/>
    </xf>
    <xf numFmtId="37" fontId="0" fillId="0" borderId="25" xfId="0" applyBorder="1" applyAlignment="1">
      <alignment/>
    </xf>
    <xf numFmtId="37" fontId="0" fillId="0" borderId="12" xfId="0" applyBorder="1" applyAlignment="1">
      <alignment horizontal="centerContinuous"/>
    </xf>
    <xf numFmtId="166" fontId="6" fillId="0" borderId="16" xfId="0" applyNumberFormat="1" applyFont="1" applyBorder="1" applyAlignment="1" applyProtection="1">
      <alignment/>
      <protection/>
    </xf>
    <xf numFmtId="37" fontId="0" fillId="0" borderId="26" xfId="0" applyBorder="1" applyAlignment="1">
      <alignment/>
    </xf>
    <xf numFmtId="37" fontId="0" fillId="0" borderId="27" xfId="0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37" fontId="0" fillId="0" borderId="24" xfId="0" applyBorder="1" applyAlignment="1">
      <alignment/>
    </xf>
    <xf numFmtId="37" fontId="0" fillId="0" borderId="22" xfId="0" applyBorder="1" applyAlignment="1">
      <alignment/>
    </xf>
    <xf numFmtId="166" fontId="6" fillId="0" borderId="22" xfId="0" applyNumberFormat="1" applyFont="1" applyBorder="1" applyAlignment="1" applyProtection="1">
      <alignment/>
      <protection/>
    </xf>
    <xf numFmtId="37" fontId="0" fillId="0" borderId="15" xfId="0" applyBorder="1" applyAlignment="1">
      <alignment horizontal="centerContinuous"/>
    </xf>
    <xf numFmtId="166" fontId="6" fillId="0" borderId="15" xfId="0" applyNumberFormat="1" applyFont="1" applyBorder="1" applyAlignment="1" applyProtection="1">
      <alignment horizontal="centerContinuous"/>
      <protection/>
    </xf>
    <xf numFmtId="37" fontId="0" fillId="0" borderId="28" xfId="0" applyBorder="1" applyAlignment="1">
      <alignment/>
    </xf>
    <xf numFmtId="166" fontId="6" fillId="0" borderId="12" xfId="0" applyNumberFormat="1" applyFont="1" applyBorder="1" applyAlignment="1" applyProtection="1">
      <alignment/>
      <protection/>
    </xf>
    <xf numFmtId="37" fontId="9" fillId="0" borderId="0" xfId="0" applyFont="1" applyAlignment="1">
      <alignment/>
    </xf>
    <xf numFmtId="166" fontId="6" fillId="0" borderId="0" xfId="0" applyNumberFormat="1" applyFont="1" applyAlignment="1" applyProtection="1">
      <alignment/>
      <protection/>
    </xf>
    <xf numFmtId="166" fontId="6" fillId="0" borderId="15" xfId="0" applyNumberFormat="1" applyFont="1" applyBorder="1" applyAlignment="1" applyProtection="1">
      <alignment/>
      <protection/>
    </xf>
    <xf numFmtId="37" fontId="0" fillId="0" borderId="0" xfId="0" applyAlignment="1">
      <alignment horizontal="centerContinuous"/>
    </xf>
    <xf numFmtId="166" fontId="6" fillId="0" borderId="0" xfId="0" applyNumberFormat="1" applyFont="1" applyAlignment="1" applyProtection="1">
      <alignment horizontal="centerContinuous"/>
      <protection/>
    </xf>
    <xf numFmtId="37" fontId="0" fillId="0" borderId="29" xfId="0" applyBorder="1" applyAlignment="1">
      <alignment/>
    </xf>
    <xf numFmtId="166" fontId="6" fillId="0" borderId="29" xfId="0" applyNumberFormat="1" applyFont="1" applyBorder="1" applyAlignment="1" applyProtection="1">
      <alignment/>
      <protection/>
    </xf>
    <xf numFmtId="37" fontId="0" fillId="0" borderId="30" xfId="0" applyBorder="1" applyAlignment="1">
      <alignment/>
    </xf>
    <xf numFmtId="166" fontId="6" fillId="0" borderId="20" xfId="0" applyNumberFormat="1" applyFont="1" applyBorder="1" applyAlignment="1" applyProtection="1">
      <alignment/>
      <protection/>
    </xf>
    <xf numFmtId="37" fontId="0" fillId="0" borderId="31" xfId="0" applyBorder="1" applyAlignment="1">
      <alignment/>
    </xf>
    <xf numFmtId="166" fontId="6" fillId="0" borderId="17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centerContinuous"/>
    </xf>
    <xf numFmtId="37" fontId="2" fillId="0" borderId="15" xfId="0" applyFont="1" applyBorder="1" applyAlignment="1">
      <alignment/>
    </xf>
    <xf numFmtId="5" fontId="2" fillId="0" borderId="15" xfId="0" applyNumberFormat="1" applyFont="1" applyBorder="1" applyAlignment="1" applyProtection="1">
      <alignment/>
      <protection/>
    </xf>
    <xf numFmtId="37" fontId="2" fillId="0" borderId="32" xfId="0" applyFont="1" applyBorder="1" applyAlignment="1">
      <alignment horizontal="centerContinuous"/>
    </xf>
    <xf numFmtId="37" fontId="2" fillId="0" borderId="11" xfId="0" applyFont="1" applyBorder="1" applyAlignment="1">
      <alignment/>
    </xf>
    <xf numFmtId="5" fontId="2" fillId="0" borderId="0" xfId="0" applyNumberFormat="1" applyFont="1" applyAlignment="1" applyProtection="1">
      <alignment/>
      <protection/>
    </xf>
    <xf numFmtId="37" fontId="2" fillId="0" borderId="16" xfId="0" applyFont="1" applyBorder="1" applyAlignment="1">
      <alignment/>
    </xf>
    <xf numFmtId="37" fontId="2" fillId="0" borderId="33" xfId="0" applyFont="1" applyBorder="1" applyAlignment="1">
      <alignment horizontal="centerContinuous"/>
    </xf>
    <xf numFmtId="5" fontId="2" fillId="0" borderId="24" xfId="0" applyNumberFormat="1" applyFont="1" applyBorder="1" applyAlignment="1" applyProtection="1">
      <alignment/>
      <protection/>
    </xf>
    <xf numFmtId="5" fontId="2" fillId="0" borderId="10" xfId="0" applyNumberFormat="1" applyFont="1" applyBorder="1" applyAlignment="1" applyProtection="1">
      <alignment/>
      <protection/>
    </xf>
    <xf numFmtId="37" fontId="10" fillId="0" borderId="0" xfId="0" applyFont="1" applyAlignment="1">
      <alignment/>
    </xf>
    <xf numFmtId="37" fontId="0" fillId="0" borderId="34" xfId="0" applyBorder="1" applyAlignment="1">
      <alignment/>
    </xf>
    <xf numFmtId="37" fontId="4" fillId="0" borderId="11" xfId="0" applyFont="1" applyBorder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/>
    </xf>
    <xf numFmtId="37" fontId="4" fillId="0" borderId="12" xfId="0" applyFont="1" applyBorder="1" applyAlignment="1" applyProtection="1">
      <alignment horizontal="center"/>
      <protection/>
    </xf>
    <xf numFmtId="37" fontId="0" fillId="0" borderId="0" xfId="0" applyAlignment="1">
      <alignment horizontal="center"/>
    </xf>
    <xf numFmtId="37" fontId="0" fillId="0" borderId="16" xfId="0" applyBorder="1" applyAlignment="1" applyProtection="1">
      <alignment horizontal="fill"/>
      <protection/>
    </xf>
    <xf numFmtId="37" fontId="0" fillId="0" borderId="17" xfId="0" applyBorder="1" applyAlignment="1" applyProtection="1">
      <alignment horizontal="fill"/>
      <protection/>
    </xf>
    <xf numFmtId="37" fontId="0" fillId="0" borderId="18" xfId="0" applyBorder="1" applyAlignment="1" applyProtection="1">
      <alignment horizontal="fill"/>
      <protection/>
    </xf>
    <xf numFmtId="37" fontId="0" fillId="0" borderId="19" xfId="0" applyBorder="1" applyAlignment="1" applyProtection="1">
      <alignment horizontal="fill"/>
      <protection/>
    </xf>
    <xf numFmtId="37" fontId="0" fillId="0" borderId="13" xfId="0" applyBorder="1" applyAlignment="1" applyProtection="1">
      <alignment horizontal="fill"/>
      <protection/>
    </xf>
    <xf numFmtId="37" fontId="0" fillId="0" borderId="12" xfId="0" applyBorder="1" applyAlignment="1" applyProtection="1">
      <alignment horizontal="center"/>
      <protection/>
    </xf>
    <xf numFmtId="37" fontId="6" fillId="0" borderId="16" xfId="0" applyFont="1" applyBorder="1" applyAlignment="1" applyProtection="1">
      <alignment horizontal="center"/>
      <protection/>
    </xf>
    <xf numFmtId="37" fontId="0" fillId="0" borderId="21" xfId="0" applyBorder="1" applyAlignment="1" applyProtection="1">
      <alignment horizontal="fill"/>
      <protection/>
    </xf>
    <xf numFmtId="37" fontId="0" fillId="0" borderId="22" xfId="0" applyBorder="1" applyAlignment="1" applyProtection="1">
      <alignment horizontal="fill"/>
      <protection/>
    </xf>
    <xf numFmtId="37" fontId="0" fillId="0" borderId="23" xfId="0" applyBorder="1" applyAlignment="1" applyProtection="1">
      <alignment horizontal="fill"/>
      <protection/>
    </xf>
    <xf numFmtId="37" fontId="0" fillId="0" borderId="11" xfId="0" applyBorder="1" applyAlignment="1" applyProtection="1">
      <alignment horizontal="center"/>
      <protection/>
    </xf>
    <xf numFmtId="37" fontId="2" fillId="0" borderId="15" xfId="0" applyFont="1" applyBorder="1" applyAlignment="1" applyProtection="1">
      <alignment horizontal="center"/>
      <protection/>
    </xf>
    <xf numFmtId="37" fontId="6" fillId="0" borderId="11" xfId="0" applyFont="1" applyBorder="1" applyAlignment="1" applyProtection="1">
      <alignment horizontal="center"/>
      <protection/>
    </xf>
    <xf numFmtId="37" fontId="3" fillId="0" borderId="20" xfId="0" applyFont="1" applyBorder="1" applyAlignment="1" applyProtection="1">
      <alignment horizontal="center"/>
      <protection/>
    </xf>
    <xf numFmtId="37" fontId="0" fillId="0" borderId="16" xfId="0" applyBorder="1" applyAlignment="1" applyProtection="1">
      <alignment horizontal="center"/>
      <protection/>
    </xf>
    <xf numFmtId="37" fontId="0" fillId="0" borderId="17" xfId="0" applyBorder="1" applyAlignment="1" applyProtection="1">
      <alignment horizontal="right"/>
      <protection/>
    </xf>
    <xf numFmtId="37" fontId="3" fillId="0" borderId="0" xfId="0" applyFont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15" xfId="0" applyBorder="1" applyAlignment="1">
      <alignment horizontal="center"/>
    </xf>
    <xf numFmtId="37" fontId="4" fillId="0" borderId="16" xfId="0" applyFont="1" applyBorder="1" applyAlignment="1" applyProtection="1">
      <alignment horizontal="center"/>
      <protection/>
    </xf>
    <xf numFmtId="37" fontId="0" fillId="0" borderId="18" xfId="0" applyNumberFormat="1" applyBorder="1" applyAlignment="1" applyProtection="1">
      <alignment horizontal="center"/>
      <protection/>
    </xf>
    <xf numFmtId="37" fontId="0" fillId="0" borderId="17" xfId="0" applyBorder="1" applyAlignment="1">
      <alignment horizontal="center"/>
    </xf>
    <xf numFmtId="37" fontId="2" fillId="0" borderId="35" xfId="0" applyFont="1" applyBorder="1" applyAlignment="1" applyProtection="1">
      <alignment horizontal="center"/>
      <protection/>
    </xf>
    <xf numFmtId="37" fontId="2" fillId="0" borderId="35" xfId="0" applyFont="1" applyBorder="1" applyAlignment="1">
      <alignment horizontal="center"/>
    </xf>
    <xf numFmtId="37" fontId="2" fillId="0" borderId="36" xfId="0" applyFont="1" applyBorder="1" applyAlignment="1">
      <alignment horizontal="center"/>
    </xf>
    <xf numFmtId="37" fontId="2" fillId="0" borderId="37" xfId="0" applyFont="1" applyBorder="1" applyAlignment="1">
      <alignment horizontal="center"/>
    </xf>
    <xf numFmtId="37" fontId="2" fillId="0" borderId="15" xfId="0" applyFont="1" applyBorder="1" applyAlignment="1">
      <alignment horizontal="center"/>
    </xf>
    <xf numFmtId="5" fontId="0" fillId="0" borderId="15" xfId="0" applyNumberFormat="1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2" fillId="0" borderId="0" xfId="0" applyFont="1" applyFill="1" applyBorder="1" applyAlignment="1" applyProtection="1">
      <alignment/>
      <protection/>
    </xf>
    <xf numFmtId="37" fontId="8" fillId="0" borderId="17" xfId="0" applyFont="1" applyBorder="1" applyAlignment="1">
      <alignment horizontal="left"/>
    </xf>
    <xf numFmtId="37" fontId="0" fillId="0" borderId="38" xfId="0" applyBorder="1" applyAlignment="1" applyProtection="1">
      <alignment/>
      <protection/>
    </xf>
    <xf numFmtId="37" fontId="0" fillId="0" borderId="39" xfId="0" applyBorder="1" applyAlignment="1" applyProtection="1">
      <alignment/>
      <protection/>
    </xf>
    <xf numFmtId="37" fontId="0" fillId="0" borderId="40" xfId="0" applyBorder="1" applyAlignment="1" applyProtection="1">
      <alignment/>
      <protection/>
    </xf>
    <xf numFmtId="37" fontId="0" fillId="0" borderId="41" xfId="0" applyBorder="1" applyAlignment="1" applyProtection="1">
      <alignment/>
      <protection/>
    </xf>
    <xf numFmtId="37" fontId="0" fillId="0" borderId="42" xfId="0" applyBorder="1" applyAlignment="1">
      <alignment/>
    </xf>
    <xf numFmtId="37" fontId="0" fillId="0" borderId="42" xfId="0" applyBorder="1" applyAlignment="1" applyProtection="1">
      <alignment/>
      <protection/>
    </xf>
    <xf numFmtId="37" fontId="0" fillId="0" borderId="16" xfId="0" applyBorder="1" applyAlignment="1" applyProtection="1" quotePrefix="1">
      <alignment/>
      <protection/>
    </xf>
    <xf numFmtId="37" fontId="2" fillId="0" borderId="0" xfId="0" applyFont="1" applyAlignment="1">
      <alignment/>
    </xf>
    <xf numFmtId="37" fontId="0" fillId="0" borderId="18" xfId="0" applyBorder="1" applyAlignment="1" applyProtection="1" quotePrefix="1">
      <alignment/>
      <protection/>
    </xf>
    <xf numFmtId="37" fontId="0" fillId="0" borderId="16" xfId="0" applyBorder="1" applyAlignment="1" quotePrefix="1">
      <alignment/>
    </xf>
    <xf numFmtId="37" fontId="0" fillId="0" borderId="16" xfId="0" applyFont="1" applyBorder="1" applyAlignment="1" applyProtection="1">
      <alignment/>
      <protection/>
    </xf>
    <xf numFmtId="37" fontId="0" fillId="0" borderId="16" xfId="0" applyBorder="1" applyAlignment="1" applyProtection="1" quotePrefix="1">
      <alignment horizontal="center"/>
      <protection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 applyProtection="1" quotePrefix="1">
      <alignment/>
      <protection/>
    </xf>
    <xf numFmtId="37" fontId="6" fillId="0" borderId="16" xfId="0" applyFont="1" applyBorder="1" applyAlignment="1" applyProtection="1" quotePrefix="1">
      <alignment horizontal="center"/>
      <protection/>
    </xf>
    <xf numFmtId="37" fontId="6" fillId="0" borderId="11" xfId="0" applyFont="1" applyBorder="1" applyAlignment="1" applyProtection="1" quotePrefix="1">
      <alignment horizontal="center"/>
      <protection/>
    </xf>
    <xf numFmtId="37" fontId="6" fillId="0" borderId="12" xfId="0" applyFont="1" applyBorder="1" applyAlignment="1" applyProtection="1">
      <alignment horizontal="center"/>
      <protection/>
    </xf>
    <xf numFmtId="37" fontId="6" fillId="0" borderId="0" xfId="0" applyFont="1" applyAlignment="1" applyProtection="1">
      <alignment horizontal="center"/>
      <protection/>
    </xf>
    <xf numFmtId="37" fontId="4" fillId="0" borderId="16" xfId="0" applyFont="1" applyBorder="1" applyAlignment="1" applyProtection="1" quotePrefix="1">
      <alignment horizontal="center"/>
      <protection/>
    </xf>
    <xf numFmtId="37" fontId="0" fillId="0" borderId="12" xfId="0" applyBorder="1" applyAlignment="1" applyProtection="1" quotePrefix="1">
      <alignment horizontal="center"/>
      <protection/>
    </xf>
    <xf numFmtId="37" fontId="0" fillId="0" borderId="16" xfId="0" applyNumberFormat="1" applyBorder="1" applyAlignment="1" applyProtection="1">
      <alignment horizontal="center"/>
      <protection/>
    </xf>
    <xf numFmtId="37" fontId="0" fillId="0" borderId="16" xfId="0" applyFont="1" applyBorder="1" applyAlignment="1" applyProtection="1" quotePrefix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0" fillId="0" borderId="12" xfId="0" applyBorder="1" applyAlignment="1" quotePrefix="1">
      <alignment/>
    </xf>
    <xf numFmtId="37" fontId="2" fillId="0" borderId="43" xfId="0" applyFont="1" applyBorder="1" applyAlignment="1">
      <alignment horizontal="center"/>
    </xf>
    <xf numFmtId="0" fontId="0" fillId="0" borderId="0" xfId="63">
      <alignment/>
      <protection/>
    </xf>
    <xf numFmtId="0" fontId="15" fillId="0" borderId="0" xfId="63" applyFont="1" applyAlignment="1">
      <alignment horizontal="center"/>
      <protection/>
    </xf>
    <xf numFmtId="0" fontId="16" fillId="0" borderId="0" xfId="63" applyFont="1">
      <alignment/>
      <protection/>
    </xf>
    <xf numFmtId="0" fontId="16" fillId="0" borderId="0" xfId="63" applyFont="1" applyAlignment="1">
      <alignment horizontal="center"/>
      <protection/>
    </xf>
    <xf numFmtId="0" fontId="0" fillId="0" borderId="0" xfId="63" applyAlignment="1">
      <alignment horizontal="centerContinuous"/>
      <protection/>
    </xf>
    <xf numFmtId="0" fontId="2" fillId="0" borderId="0" xfId="63" applyFont="1" applyAlignment="1">
      <alignment horizontal="centerContinuous"/>
      <protection/>
    </xf>
    <xf numFmtId="0" fontId="0" fillId="0" borderId="44" xfId="63" applyBorder="1">
      <alignment/>
      <protection/>
    </xf>
    <xf numFmtId="0" fontId="0" fillId="0" borderId="45" xfId="63" applyBorder="1">
      <alignment/>
      <protection/>
    </xf>
    <xf numFmtId="0" fontId="0" fillId="0" borderId="46" xfId="63" applyBorder="1">
      <alignment/>
      <protection/>
    </xf>
    <xf numFmtId="0" fontId="2" fillId="0" borderId="44" xfId="63" applyFont="1" applyBorder="1" applyAlignment="1">
      <alignment horizontal="centerContinuous"/>
      <protection/>
    </xf>
    <xf numFmtId="0" fontId="0" fillId="0" borderId="45" xfId="63" applyBorder="1" applyAlignment="1">
      <alignment horizontal="centerContinuous"/>
      <protection/>
    </xf>
    <xf numFmtId="0" fontId="0" fillId="0" borderId="46" xfId="63" applyBorder="1" applyAlignment="1">
      <alignment horizontal="centerContinuous"/>
      <protection/>
    </xf>
    <xf numFmtId="0" fontId="0" fillId="0" borderId="47" xfId="63" applyBorder="1">
      <alignment/>
      <protection/>
    </xf>
    <xf numFmtId="0" fontId="0" fillId="0" borderId="15" xfId="63" applyBorder="1">
      <alignment/>
      <protection/>
    </xf>
    <xf numFmtId="0" fontId="2" fillId="0" borderId="15" xfId="63" applyFont="1" applyBorder="1">
      <alignment/>
      <protection/>
    </xf>
    <xf numFmtId="0" fontId="2" fillId="0" borderId="0" xfId="63" applyFont="1">
      <alignment/>
      <protection/>
    </xf>
    <xf numFmtId="14" fontId="2" fillId="0" borderId="15" xfId="63" applyNumberFormat="1" applyFont="1" applyBorder="1" applyAlignment="1">
      <alignment horizontal="center"/>
      <protection/>
    </xf>
    <xf numFmtId="0" fontId="0" fillId="0" borderId="14" xfId="63" applyBorder="1">
      <alignment/>
      <protection/>
    </xf>
    <xf numFmtId="0" fontId="2" fillId="0" borderId="0" xfId="63" applyFont="1" applyAlignment="1">
      <alignment horizontal="center"/>
      <protection/>
    </xf>
    <xf numFmtId="0" fontId="0" fillId="0" borderId="48" xfId="63" applyBorder="1">
      <alignment/>
      <protection/>
    </xf>
    <xf numFmtId="0" fontId="0" fillId="0" borderId="24" xfId="63" applyBorder="1">
      <alignment/>
      <protection/>
    </xf>
    <xf numFmtId="0" fontId="0" fillId="0" borderId="23" xfId="63" applyBorder="1">
      <alignment/>
      <protection/>
    </xf>
    <xf numFmtId="0" fontId="2" fillId="0" borderId="0" xfId="63" applyFont="1" applyAlignment="1">
      <alignment horizontal="centerContinuous"/>
      <protection/>
    </xf>
    <xf numFmtId="0" fontId="2" fillId="0" borderId="24" xfId="63" applyFont="1" applyBorder="1">
      <alignment/>
      <protection/>
    </xf>
    <xf numFmtId="0" fontId="0" fillId="0" borderId="49" xfId="63" applyBorder="1">
      <alignment/>
      <protection/>
    </xf>
    <xf numFmtId="0" fontId="8" fillId="0" borderId="50" xfId="63" applyFont="1" applyBorder="1">
      <alignment/>
      <protection/>
    </xf>
    <xf numFmtId="0" fontId="0" fillId="0" borderId="50" xfId="63" applyBorder="1">
      <alignment/>
      <protection/>
    </xf>
    <xf numFmtId="0" fontId="0" fillId="0" borderId="34" xfId="63" applyBorder="1">
      <alignment/>
      <protection/>
    </xf>
    <xf numFmtId="0" fontId="0" fillId="0" borderId="30" xfId="63" applyBorder="1">
      <alignment/>
      <protection/>
    </xf>
    <xf numFmtId="0" fontId="0" fillId="0" borderId="0" xfId="63" applyBorder="1">
      <alignment/>
      <protection/>
    </xf>
    <xf numFmtId="0" fontId="0" fillId="0" borderId="20" xfId="63" applyBorder="1">
      <alignment/>
      <protection/>
    </xf>
    <xf numFmtId="0" fontId="0" fillId="0" borderId="31" xfId="63" applyBorder="1">
      <alignment/>
      <protection/>
    </xf>
    <xf numFmtId="0" fontId="0" fillId="0" borderId="17" xfId="63" applyBorder="1">
      <alignment/>
      <protection/>
    </xf>
    <xf numFmtId="0" fontId="17" fillId="0" borderId="0" xfId="64">
      <alignment/>
      <protection/>
    </xf>
    <xf numFmtId="0" fontId="18" fillId="0" borderId="0" xfId="64" applyFont="1" applyAlignment="1">
      <alignment horizontal="center"/>
      <protection/>
    </xf>
    <xf numFmtId="49" fontId="17" fillId="0" borderId="0" xfId="64" applyNumberFormat="1" applyAlignment="1">
      <alignment horizontal="centerContinuous"/>
      <protection/>
    </xf>
    <xf numFmtId="0" fontId="17" fillId="0" borderId="15" xfId="64" applyBorder="1">
      <alignment/>
      <protection/>
    </xf>
    <xf numFmtId="0" fontId="17" fillId="0" borderId="0" xfId="64" applyAlignment="1">
      <alignment horizontal="center"/>
      <protection/>
    </xf>
    <xf numFmtId="0" fontId="17" fillId="0" borderId="15" xfId="64" applyBorder="1" applyAlignment="1">
      <alignment horizontal="center"/>
      <protection/>
    </xf>
    <xf numFmtId="0" fontId="17" fillId="0" borderId="0" xfId="64" applyBorder="1">
      <alignment/>
      <protection/>
    </xf>
    <xf numFmtId="0" fontId="17" fillId="0" borderId="44" xfId="64" applyBorder="1">
      <alignment/>
      <protection/>
    </xf>
    <xf numFmtId="0" fontId="17" fillId="0" borderId="47" xfId="64" applyBorder="1">
      <alignment/>
      <protection/>
    </xf>
    <xf numFmtId="0" fontId="19" fillId="0" borderId="0" xfId="64" applyFont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0" fontId="17" fillId="0" borderId="48" xfId="64" applyBorder="1">
      <alignment/>
      <protection/>
    </xf>
    <xf numFmtId="189" fontId="17" fillId="0" borderId="15" xfId="64" applyNumberFormat="1" applyBorder="1" applyAlignment="1">
      <alignment horizontal="center"/>
      <protection/>
    </xf>
    <xf numFmtId="0" fontId="20" fillId="0" borderId="0" xfId="64" applyFont="1" applyAlignment="1">
      <alignment wrapText="1"/>
      <protection/>
    </xf>
    <xf numFmtId="0" fontId="21" fillId="0" borderId="0" xfId="64" applyFont="1" applyAlignment="1">
      <alignment horizontal="center"/>
      <protection/>
    </xf>
    <xf numFmtId="0" fontId="17" fillId="0" borderId="50" xfId="64" applyBorder="1">
      <alignment/>
      <protection/>
    </xf>
    <xf numFmtId="0" fontId="17" fillId="0" borderId="0" xfId="64" applyFont="1">
      <alignment/>
      <protection/>
    </xf>
    <xf numFmtId="0" fontId="24" fillId="0" borderId="0" xfId="64" applyFont="1">
      <alignment/>
      <protection/>
    </xf>
    <xf numFmtId="0" fontId="24" fillId="0" borderId="0" xfId="64" applyFont="1" applyAlignment="1">
      <alignment horizontal="center"/>
      <protection/>
    </xf>
    <xf numFmtId="0" fontId="17" fillId="0" borderId="51" xfId="64" applyBorder="1">
      <alignment/>
      <protection/>
    </xf>
    <xf numFmtId="0" fontId="17" fillId="0" borderId="20" xfId="64" applyBorder="1">
      <alignment/>
      <protection/>
    </xf>
    <xf numFmtId="0" fontId="20" fillId="0" borderId="0" xfId="64" applyFont="1">
      <alignment/>
      <protection/>
    </xf>
    <xf numFmtId="0" fontId="12" fillId="0" borderId="0" xfId="64" applyFont="1">
      <alignment/>
      <protection/>
    </xf>
    <xf numFmtId="0" fontId="19" fillId="0" borderId="15" xfId="64" applyFont="1" applyBorder="1" applyAlignment="1">
      <alignment horizontal="right"/>
      <protection/>
    </xf>
    <xf numFmtId="0" fontId="17" fillId="0" borderId="31" xfId="64" applyBorder="1">
      <alignment/>
      <protection/>
    </xf>
    <xf numFmtId="0" fontId="19" fillId="0" borderId="15" xfId="64" applyFont="1" applyBorder="1" applyAlignment="1">
      <alignment horizontal="center"/>
      <protection/>
    </xf>
    <xf numFmtId="0" fontId="17" fillId="0" borderId="17" xfId="64" applyBorder="1">
      <alignment/>
      <protection/>
    </xf>
    <xf numFmtId="0" fontId="17" fillId="0" borderId="30" xfId="64" applyBorder="1">
      <alignment/>
      <protection/>
    </xf>
    <xf numFmtId="0" fontId="17" fillId="0" borderId="24" xfId="64" applyBorder="1">
      <alignment/>
      <protection/>
    </xf>
    <xf numFmtId="0" fontId="25" fillId="0" borderId="0" xfId="64" applyFont="1" applyAlignment="1">
      <alignment horizontal="center"/>
      <protection/>
    </xf>
    <xf numFmtId="0" fontId="17" fillId="0" borderId="14" xfId="64" applyBorder="1">
      <alignment/>
      <protection/>
    </xf>
    <xf numFmtId="0" fontId="12" fillId="0" borderId="47" xfId="64" applyFont="1" applyBorder="1">
      <alignment/>
      <protection/>
    </xf>
    <xf numFmtId="0" fontId="12" fillId="0" borderId="15" xfId="64" applyFont="1" applyBorder="1">
      <alignment/>
      <protection/>
    </xf>
    <xf numFmtId="0" fontId="17" fillId="0" borderId="18" xfId="64" applyBorder="1">
      <alignment/>
      <protection/>
    </xf>
    <xf numFmtId="0" fontId="17" fillId="0" borderId="23" xfId="64" applyBorder="1">
      <alignment/>
      <protection/>
    </xf>
    <xf numFmtId="39" fontId="17" fillId="0" borderId="0" xfId="62" applyNumberFormat="1" applyProtection="1">
      <alignment/>
      <protection/>
    </xf>
    <xf numFmtId="39" fontId="19" fillId="0" borderId="0" xfId="62" applyNumberFormat="1" applyFont="1" applyProtection="1">
      <alignment/>
      <protection/>
    </xf>
    <xf numFmtId="49" fontId="17" fillId="0" borderId="0" xfId="62" applyNumberFormat="1" applyAlignment="1" applyProtection="1">
      <alignment horizontal="centerContinuous"/>
      <protection/>
    </xf>
    <xf numFmtId="39" fontId="17" fillId="0" borderId="51" xfId="62" applyNumberFormat="1" applyBorder="1" applyProtection="1">
      <alignment/>
      <protection/>
    </xf>
    <xf numFmtId="39" fontId="17" fillId="0" borderId="0" xfId="62" applyNumberFormat="1" applyAlignment="1" applyProtection="1">
      <alignment horizontal="left"/>
      <protection/>
    </xf>
    <xf numFmtId="39" fontId="19" fillId="0" borderId="20" xfId="62" applyNumberFormat="1" applyFont="1" applyBorder="1" applyProtection="1">
      <alignment/>
      <protection/>
    </xf>
    <xf numFmtId="39" fontId="20" fillId="0" borderId="0" xfId="62" applyNumberFormat="1" applyFont="1" applyAlignment="1" applyProtection="1">
      <alignment horizontal="center"/>
      <protection/>
    </xf>
    <xf numFmtId="39" fontId="17" fillId="0" borderId="52" xfId="62" applyNumberFormat="1" applyBorder="1" applyProtection="1">
      <alignment/>
      <protection/>
    </xf>
    <xf numFmtId="0" fontId="27" fillId="0" borderId="0" xfId="62" applyFont="1" applyAlignment="1">
      <alignment horizontal="center"/>
      <protection/>
    </xf>
    <xf numFmtId="39" fontId="17" fillId="0" borderId="15" xfId="62" applyNumberFormat="1" applyBorder="1" applyProtection="1">
      <alignment/>
      <protection/>
    </xf>
    <xf numFmtId="39" fontId="19" fillId="0" borderId="15" xfId="62" applyNumberFormat="1" applyFont="1" applyBorder="1" applyAlignment="1" applyProtection="1">
      <alignment horizontal="center"/>
      <protection/>
    </xf>
    <xf numFmtId="39" fontId="19" fillId="0" borderId="17" xfId="62" applyNumberFormat="1" applyFont="1" applyBorder="1" applyProtection="1">
      <alignment/>
      <protection/>
    </xf>
    <xf numFmtId="39" fontId="20" fillId="0" borderId="15" xfId="62" applyNumberFormat="1" applyFont="1" applyBorder="1" applyAlignment="1" applyProtection="1">
      <alignment horizontal="center"/>
      <protection/>
    </xf>
    <xf numFmtId="39" fontId="17" fillId="0" borderId="53" xfId="62" applyNumberFormat="1" applyBorder="1" applyProtection="1">
      <alignment/>
      <protection/>
    </xf>
    <xf numFmtId="49" fontId="17" fillId="0" borderId="53" xfId="62" applyNumberFormat="1" applyBorder="1" applyProtection="1">
      <alignment/>
      <protection/>
    </xf>
    <xf numFmtId="39" fontId="24" fillId="0" borderId="17" xfId="62" applyNumberFormat="1" applyFont="1" applyBorder="1" applyProtection="1">
      <alignment/>
      <protection/>
    </xf>
    <xf numFmtId="39" fontId="12" fillId="0" borderId="15" xfId="62" applyNumberFormat="1" applyFont="1" applyBorder="1" applyAlignment="1" applyProtection="1">
      <alignment horizontal="center"/>
      <protection/>
    </xf>
    <xf numFmtId="39" fontId="24" fillId="0" borderId="20" xfId="62" applyNumberFormat="1" applyFont="1" applyBorder="1" applyProtection="1">
      <alignment/>
      <protection/>
    </xf>
    <xf numFmtId="43" fontId="17" fillId="0" borderId="54" xfId="42" applyFont="1" applyBorder="1" applyAlignment="1" applyProtection="1">
      <alignment/>
      <protection/>
    </xf>
    <xf numFmtId="43" fontId="17" fillId="0" borderId="55" xfId="42" applyFont="1" applyBorder="1" applyAlignment="1" applyProtection="1">
      <alignment/>
      <protection/>
    </xf>
    <xf numFmtId="43" fontId="17" fillId="0" borderId="0" xfId="42" applyFont="1" applyAlignment="1" applyProtection="1">
      <alignment/>
      <protection/>
    </xf>
    <xf numFmtId="39" fontId="17" fillId="0" borderId="17" xfId="62" applyNumberFormat="1" applyBorder="1" applyProtection="1">
      <alignment/>
      <protection/>
    </xf>
    <xf numFmtId="43" fontId="17" fillId="0" borderId="15" xfId="42" applyFont="1" applyBorder="1" applyAlignment="1" applyProtection="1">
      <alignment/>
      <protection/>
    </xf>
    <xf numFmtId="43" fontId="17" fillId="0" borderId="53" xfId="42" applyFont="1" applyBorder="1" applyAlignment="1" applyProtection="1">
      <alignment/>
      <protection/>
    </xf>
    <xf numFmtId="43" fontId="28" fillId="0" borderId="0" xfId="42" applyFont="1" applyAlignment="1" applyProtection="1">
      <alignment/>
      <protection/>
    </xf>
    <xf numFmtId="39" fontId="28" fillId="0" borderId="20" xfId="62" applyNumberFormat="1" applyFont="1" applyBorder="1" applyProtection="1">
      <alignment/>
      <protection/>
    </xf>
    <xf numFmtId="43" fontId="17" fillId="0" borderId="52" xfId="42" applyFont="1" applyBorder="1" applyAlignment="1" applyProtection="1">
      <alignment/>
      <protection/>
    </xf>
    <xf numFmtId="39" fontId="28" fillId="0" borderId="17" xfId="62" applyNumberFormat="1" applyFont="1" applyBorder="1" applyProtection="1">
      <alignment/>
      <protection/>
    </xf>
    <xf numFmtId="43" fontId="19" fillId="0" borderId="15" xfId="42" applyFont="1" applyBorder="1" applyAlignment="1" applyProtection="1">
      <alignment horizontal="center"/>
      <protection/>
    </xf>
    <xf numFmtId="43" fontId="17" fillId="0" borderId="24" xfId="42" applyFont="1" applyBorder="1" applyAlignment="1" applyProtection="1">
      <alignment/>
      <protection/>
    </xf>
    <xf numFmtId="43" fontId="17" fillId="0" borderId="56" xfId="42" applyFont="1" applyBorder="1" applyAlignment="1" applyProtection="1">
      <alignment/>
      <protection/>
    </xf>
    <xf numFmtId="39" fontId="19" fillId="0" borderId="0" xfId="62" applyNumberFormat="1" applyFont="1" applyAlignment="1" applyProtection="1">
      <alignment horizontal="center"/>
      <protection/>
    </xf>
    <xf numFmtId="39" fontId="17" fillId="0" borderId="29" xfId="62" applyNumberFormat="1" applyBorder="1" applyProtection="1">
      <alignment/>
      <protection/>
    </xf>
    <xf numFmtId="39" fontId="21" fillId="0" borderId="0" xfId="62" applyNumberFormat="1" applyFont="1" applyAlignment="1" applyProtection="1">
      <alignment horizontal="center"/>
      <protection/>
    </xf>
    <xf numFmtId="39" fontId="17" fillId="0" borderId="20" xfId="62" applyNumberFormat="1" applyBorder="1" applyProtection="1">
      <alignment/>
      <protection/>
    </xf>
    <xf numFmtId="39" fontId="17" fillId="0" borderId="57" xfId="62" applyNumberFormat="1" applyBorder="1" applyProtection="1">
      <alignment/>
      <protection/>
    </xf>
    <xf numFmtId="39" fontId="24" fillId="0" borderId="51" xfId="62" applyNumberFormat="1" applyFont="1" applyBorder="1" applyProtection="1">
      <alignment/>
      <protection/>
    </xf>
    <xf numFmtId="39" fontId="19" fillId="0" borderId="15" xfId="62" applyNumberFormat="1" applyFont="1" applyBorder="1" applyProtection="1">
      <alignment/>
      <protection/>
    </xf>
    <xf numFmtId="39" fontId="1" fillId="0" borderId="15" xfId="62" applyNumberFormat="1" applyFont="1" applyBorder="1" applyProtection="1">
      <alignment/>
      <protection/>
    </xf>
    <xf numFmtId="39" fontId="24" fillId="0" borderId="15" xfId="62" applyNumberFormat="1" applyFont="1" applyBorder="1" applyAlignment="1" applyProtection="1">
      <alignment horizontal="center"/>
      <protection/>
    </xf>
    <xf numFmtId="39" fontId="19" fillId="0" borderId="17" xfId="62" applyNumberFormat="1" applyFont="1" applyBorder="1" applyAlignment="1" applyProtection="1">
      <alignment horizontal="center"/>
      <protection/>
    </xf>
    <xf numFmtId="43" fontId="17" fillId="0" borderId="17" xfId="42" applyFont="1" applyBorder="1" applyAlignment="1" applyProtection="1">
      <alignment/>
      <protection/>
    </xf>
    <xf numFmtId="39" fontId="24" fillId="0" borderId="15" xfId="62" applyNumberFormat="1" applyFont="1" applyBorder="1" applyProtection="1">
      <alignment/>
      <protection/>
    </xf>
    <xf numFmtId="39" fontId="19" fillId="0" borderId="51" xfId="62" applyNumberFormat="1" applyFont="1" applyBorder="1" applyProtection="1">
      <alignment/>
      <protection/>
    </xf>
    <xf numFmtId="43" fontId="19" fillId="0" borderId="17" xfId="42" applyFont="1" applyBorder="1" applyAlignment="1" applyProtection="1">
      <alignment horizontal="center"/>
      <protection/>
    </xf>
    <xf numFmtId="43" fontId="19" fillId="0" borderId="17" xfId="42" applyFont="1" applyBorder="1" applyAlignment="1" applyProtection="1">
      <alignment/>
      <protection/>
    </xf>
    <xf numFmtId="43" fontId="17" fillId="0" borderId="20" xfId="42" applyFont="1" applyBorder="1" applyAlignment="1" applyProtection="1">
      <alignment/>
      <protection/>
    </xf>
    <xf numFmtId="39" fontId="26" fillId="0" borderId="15" xfId="62" applyNumberFormat="1" applyFont="1" applyBorder="1" applyProtection="1">
      <alignment/>
      <protection/>
    </xf>
    <xf numFmtId="39" fontId="21" fillId="0" borderId="52" xfId="62" applyNumberFormat="1" applyFont="1" applyBorder="1" applyAlignment="1" applyProtection="1">
      <alignment horizontal="center"/>
      <protection/>
    </xf>
    <xf numFmtId="0" fontId="17" fillId="0" borderId="0" xfId="62">
      <alignment/>
      <protection/>
    </xf>
    <xf numFmtId="43" fontId="24" fillId="0" borderId="15" xfId="42" applyFont="1" applyBorder="1" applyAlignment="1" applyProtection="1">
      <alignment horizontal="center"/>
      <protection/>
    </xf>
    <xf numFmtId="43" fontId="19" fillId="0" borderId="15" xfId="42" applyFont="1" applyBorder="1" applyAlignment="1" applyProtection="1">
      <alignment/>
      <protection/>
    </xf>
    <xf numFmtId="43" fontId="24" fillId="0" borderId="15" xfId="42" applyFont="1" applyBorder="1" applyAlignment="1" applyProtection="1">
      <alignment/>
      <protection/>
    </xf>
    <xf numFmtId="39" fontId="1" fillId="0" borderId="0" xfId="62" applyNumberFormat="1" applyFont="1" applyProtection="1">
      <alignment/>
      <protection/>
    </xf>
    <xf numFmtId="43" fontId="1" fillId="0" borderId="15" xfId="42" applyFont="1" applyBorder="1" applyAlignment="1" applyProtection="1">
      <alignment/>
      <protection/>
    </xf>
    <xf numFmtId="43" fontId="19" fillId="0" borderId="57" xfId="42" applyFont="1" applyBorder="1" applyAlignment="1" applyProtection="1">
      <alignment horizontal="center"/>
      <protection/>
    </xf>
    <xf numFmtId="43" fontId="19" fillId="0" borderId="58" xfId="42" applyFont="1" applyBorder="1" applyAlignment="1" applyProtection="1">
      <alignment horizontal="center"/>
      <protection/>
    </xf>
    <xf numFmtId="39" fontId="17" fillId="0" borderId="56" xfId="62" applyNumberFormat="1" applyBorder="1" applyProtection="1">
      <alignment/>
      <protection/>
    </xf>
    <xf numFmtId="0" fontId="19" fillId="0" borderId="0" xfId="62" applyFont="1">
      <alignment/>
      <protection/>
    </xf>
    <xf numFmtId="49" fontId="17" fillId="0" borderId="0" xfId="62" applyNumberFormat="1" applyAlignment="1">
      <alignment horizontal="centerContinuous"/>
      <protection/>
    </xf>
    <xf numFmtId="0" fontId="17" fillId="0" borderId="51" xfId="62" applyBorder="1">
      <alignment/>
      <protection/>
    </xf>
    <xf numFmtId="0" fontId="17" fillId="0" borderId="0" xfId="62" applyAlignment="1">
      <alignment horizontal="left"/>
      <protection/>
    </xf>
    <xf numFmtId="0" fontId="17" fillId="0" borderId="52" xfId="62" applyBorder="1">
      <alignment/>
      <protection/>
    </xf>
    <xf numFmtId="0" fontId="17" fillId="0" borderId="15" xfId="62" applyBorder="1">
      <alignment/>
      <protection/>
    </xf>
    <xf numFmtId="0" fontId="19" fillId="0" borderId="15" xfId="62" applyFont="1" applyBorder="1" applyAlignment="1">
      <alignment horizontal="center"/>
      <protection/>
    </xf>
    <xf numFmtId="0" fontId="17" fillId="0" borderId="53" xfId="62" applyBorder="1">
      <alignment/>
      <protection/>
    </xf>
    <xf numFmtId="43" fontId="17" fillId="0" borderId="0" xfId="62" applyNumberFormat="1">
      <alignment/>
      <protection/>
    </xf>
    <xf numFmtId="0" fontId="19" fillId="0" borderId="0" xfId="62" applyFont="1" applyAlignment="1">
      <alignment horizontal="center"/>
      <protection/>
    </xf>
    <xf numFmtId="43" fontId="17" fillId="0" borderId="0" xfId="42" applyFont="1" applyAlignment="1">
      <alignment/>
    </xf>
    <xf numFmtId="0" fontId="17" fillId="0" borderId="17" xfId="62" applyBorder="1">
      <alignment/>
      <protection/>
    </xf>
    <xf numFmtId="43" fontId="17" fillId="0" borderId="15" xfId="42" applyFont="1" applyBorder="1" applyAlignment="1">
      <alignment/>
    </xf>
    <xf numFmtId="43" fontId="17" fillId="0" borderId="53" xfId="42" applyFont="1" applyBorder="1" applyAlignment="1">
      <alignment/>
    </xf>
    <xf numFmtId="43" fontId="17" fillId="0" borderId="52" xfId="42" applyFont="1" applyBorder="1" applyAlignment="1">
      <alignment/>
    </xf>
    <xf numFmtId="43" fontId="17" fillId="0" borderId="24" xfId="42" applyFont="1" applyBorder="1" applyAlignment="1">
      <alignment/>
    </xf>
    <xf numFmtId="43" fontId="17" fillId="0" borderId="56" xfId="42" applyFont="1" applyBorder="1" applyAlignment="1">
      <alignment/>
    </xf>
    <xf numFmtId="0" fontId="19" fillId="0" borderId="0" xfId="62" applyFont="1" applyAlignment="1">
      <alignment horizontal="center"/>
      <protection/>
    </xf>
    <xf numFmtId="0" fontId="17" fillId="0" borderId="29" xfId="62" applyBorder="1">
      <alignment/>
      <protection/>
    </xf>
    <xf numFmtId="0" fontId="17" fillId="0" borderId="20" xfId="62" applyBorder="1">
      <alignment/>
      <protection/>
    </xf>
    <xf numFmtId="0" fontId="17" fillId="0" borderId="57" xfId="62" applyBorder="1">
      <alignment/>
      <protection/>
    </xf>
    <xf numFmtId="0" fontId="24" fillId="0" borderId="0" xfId="62" applyFont="1" applyAlignment="1">
      <alignment horizontal="center"/>
      <protection/>
    </xf>
    <xf numFmtId="0" fontId="19" fillId="0" borderId="20" xfId="62" applyFont="1" applyBorder="1" applyAlignment="1">
      <alignment horizontal="center"/>
      <protection/>
    </xf>
    <xf numFmtId="43" fontId="17" fillId="0" borderId="17" xfId="42" applyFont="1" applyBorder="1" applyAlignment="1">
      <alignment/>
    </xf>
    <xf numFmtId="0" fontId="24" fillId="0" borderId="15" xfId="62" applyFont="1" applyBorder="1">
      <alignment/>
      <protection/>
    </xf>
    <xf numFmtId="43" fontId="17" fillId="0" borderId="20" xfId="42" applyFont="1" applyBorder="1" applyAlignment="1">
      <alignment/>
    </xf>
    <xf numFmtId="0" fontId="17" fillId="0" borderId="15" xfId="62" applyFont="1" applyBorder="1">
      <alignment/>
      <protection/>
    </xf>
    <xf numFmtId="43" fontId="17" fillId="0" borderId="29" xfId="42" applyFont="1" applyBorder="1" applyAlignment="1">
      <alignment/>
    </xf>
    <xf numFmtId="0" fontId="17" fillId="0" borderId="52" xfId="62" applyBorder="1" applyProtection="1">
      <alignment/>
      <protection/>
    </xf>
    <xf numFmtId="0" fontId="19" fillId="0" borderId="0" xfId="62" applyFont="1">
      <alignment/>
      <protection/>
    </xf>
    <xf numFmtId="0" fontId="18" fillId="0" borderId="0" xfId="62" applyFont="1" applyAlignment="1">
      <alignment horizontal="centerContinuous"/>
      <protection/>
    </xf>
    <xf numFmtId="0" fontId="19" fillId="0" borderId="0" xfId="62" applyFont="1" applyAlignment="1">
      <alignment horizontal="centerContinuous"/>
      <protection/>
    </xf>
    <xf numFmtId="0" fontId="17" fillId="0" borderId="0" xfId="62" applyAlignment="1">
      <alignment horizontal="centerContinuous"/>
      <protection/>
    </xf>
    <xf numFmtId="0" fontId="19" fillId="0" borderId="51" xfId="62" applyFont="1" applyBorder="1">
      <alignment/>
      <protection/>
    </xf>
    <xf numFmtId="0" fontId="19" fillId="0" borderId="15" xfId="62" applyFont="1" applyBorder="1" applyAlignment="1">
      <alignment horizontal="centerContinuous"/>
      <protection/>
    </xf>
    <xf numFmtId="0" fontId="19" fillId="0" borderId="52" xfId="62" applyFont="1" applyBorder="1">
      <alignment/>
      <protection/>
    </xf>
    <xf numFmtId="0" fontId="19" fillId="0" borderId="15" xfId="62" applyFont="1" applyBorder="1">
      <alignment/>
      <protection/>
    </xf>
    <xf numFmtId="43" fontId="19" fillId="0" borderId="15" xfId="42" applyFont="1" applyBorder="1" applyAlignment="1">
      <alignment/>
    </xf>
    <xf numFmtId="43" fontId="17" fillId="0" borderId="21" xfId="42" applyFont="1" applyBorder="1" applyAlignment="1">
      <alignment/>
    </xf>
    <xf numFmtId="0" fontId="19" fillId="0" borderId="24" xfId="62" applyFont="1" applyBorder="1">
      <alignment/>
      <protection/>
    </xf>
    <xf numFmtId="43" fontId="19" fillId="0" borderId="24" xfId="42" applyFont="1" applyBorder="1" applyAlignment="1">
      <alignment/>
    </xf>
    <xf numFmtId="43" fontId="19" fillId="0" borderId="0" xfId="42" applyFont="1" applyAlignment="1">
      <alignment/>
    </xf>
    <xf numFmtId="43" fontId="19" fillId="0" borderId="15" xfId="42" applyFont="1" applyBorder="1" applyAlignment="1">
      <alignment horizontal="centerContinuous"/>
    </xf>
    <xf numFmtId="43" fontId="19" fillId="0" borderId="20" xfId="42" applyFont="1" applyBorder="1" applyAlignment="1">
      <alignment horizontal="center"/>
    </xf>
    <xf numFmtId="43" fontId="19" fillId="0" borderId="17" xfId="42" applyFont="1" applyBorder="1" applyAlignment="1">
      <alignment horizontal="center"/>
    </xf>
    <xf numFmtId="43" fontId="19" fillId="0" borderId="51" xfId="42" applyFont="1" applyBorder="1" applyAlignment="1">
      <alignment/>
    </xf>
    <xf numFmtId="43" fontId="17" fillId="0" borderId="51" xfId="42" applyFont="1" applyBorder="1" applyAlignment="1">
      <alignment/>
    </xf>
    <xf numFmtId="43" fontId="19" fillId="0" borderId="0" xfId="42" applyFont="1" applyAlignment="1">
      <alignment horizontal="centerContinuous"/>
    </xf>
    <xf numFmtId="43" fontId="17" fillId="0" borderId="0" xfId="42" applyFont="1" applyAlignment="1">
      <alignment horizontal="centerContinuous"/>
    </xf>
    <xf numFmtId="0" fontId="17" fillId="0" borderId="24" xfId="62" applyBorder="1">
      <alignment/>
      <protection/>
    </xf>
    <xf numFmtId="0" fontId="17" fillId="0" borderId="21" xfId="62" applyBorder="1">
      <alignment/>
      <protection/>
    </xf>
    <xf numFmtId="0" fontId="17" fillId="0" borderId="56" xfId="62" applyBorder="1">
      <alignment/>
      <protection/>
    </xf>
    <xf numFmtId="0" fontId="19" fillId="0" borderId="17" xfId="62" applyFont="1" applyBorder="1" applyAlignment="1">
      <alignment horizontal="center"/>
      <protection/>
    </xf>
    <xf numFmtId="0" fontId="19" fillId="0" borderId="0" xfId="62" applyFont="1" applyAlignment="1">
      <alignment horizontal="right"/>
      <protection/>
    </xf>
    <xf numFmtId="0" fontId="19" fillId="0" borderId="20" xfId="62" applyFont="1" applyBorder="1" applyAlignment="1" applyProtection="1">
      <alignment horizontal="center"/>
      <protection/>
    </xf>
    <xf numFmtId="0" fontId="24" fillId="0" borderId="0" xfId="62" applyFont="1">
      <alignment/>
      <protection/>
    </xf>
    <xf numFmtId="0" fontId="19" fillId="0" borderId="29" xfId="62" applyFont="1" applyBorder="1" applyAlignment="1">
      <alignment horizontal="center"/>
      <protection/>
    </xf>
    <xf numFmtId="0" fontId="19" fillId="0" borderId="29" xfId="62" applyFont="1" applyBorder="1">
      <alignment/>
      <protection/>
    </xf>
    <xf numFmtId="43" fontId="17" fillId="0" borderId="58" xfId="42" applyFont="1" applyBorder="1" applyAlignment="1">
      <alignment/>
    </xf>
    <xf numFmtId="43" fontId="17" fillId="0" borderId="59" xfId="42" applyFont="1" applyBorder="1" applyAlignment="1">
      <alignment/>
    </xf>
    <xf numFmtId="0" fontId="17" fillId="0" borderId="59" xfId="62" applyBorder="1">
      <alignment/>
      <protection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0" fontId="17" fillId="0" borderId="60" xfId="62" applyBorder="1">
      <alignment/>
      <protection/>
    </xf>
    <xf numFmtId="0" fontId="17" fillId="0" borderId="15" xfId="62" applyBorder="1" applyProtection="1">
      <alignment/>
      <protection/>
    </xf>
    <xf numFmtId="0" fontId="29" fillId="0" borderId="0" xfId="62" applyFont="1">
      <alignment/>
      <protection/>
    </xf>
    <xf numFmtId="0" fontId="17" fillId="0" borderId="49" xfId="62" applyBorder="1">
      <alignment/>
      <protection/>
    </xf>
    <xf numFmtId="0" fontId="17" fillId="0" borderId="50" xfId="62" applyBorder="1">
      <alignment/>
      <protection/>
    </xf>
    <xf numFmtId="0" fontId="17" fillId="0" borderId="34" xfId="62" applyBorder="1">
      <alignment/>
      <protection/>
    </xf>
    <xf numFmtId="49" fontId="23" fillId="0" borderId="30" xfId="62" applyNumberFormat="1" applyFont="1" applyBorder="1" applyAlignment="1">
      <alignment horizontal="center"/>
      <protection/>
    </xf>
    <xf numFmtId="49" fontId="23" fillId="0" borderId="0" xfId="62" applyNumberFormat="1" applyFont="1" applyBorder="1" applyAlignment="1">
      <alignment horizontal="center"/>
      <protection/>
    </xf>
    <xf numFmtId="49" fontId="23" fillId="0" borderId="20" xfId="62" applyNumberFormat="1" applyFont="1" applyBorder="1" applyAlignment="1">
      <alignment horizontal="center"/>
      <protection/>
    </xf>
    <xf numFmtId="0" fontId="17" fillId="0" borderId="61" xfId="62" applyBorder="1">
      <alignment/>
      <protection/>
    </xf>
    <xf numFmtId="0" fontId="17" fillId="0" borderId="30" xfId="62" applyBorder="1">
      <alignment/>
      <protection/>
    </xf>
    <xf numFmtId="0" fontId="30" fillId="0" borderId="0" xfId="62" applyFont="1">
      <alignment/>
      <protection/>
    </xf>
    <xf numFmtId="0" fontId="19" fillId="0" borderId="57" xfId="62" applyFont="1" applyBorder="1" applyAlignment="1">
      <alignment horizontal="center"/>
      <protection/>
    </xf>
    <xf numFmtId="0" fontId="27" fillId="0" borderId="62" xfId="62" applyFont="1" applyBorder="1" applyAlignment="1">
      <alignment horizontal="center"/>
      <protection/>
    </xf>
    <xf numFmtId="0" fontId="26" fillId="0" borderId="51" xfId="62" applyFont="1" applyBorder="1" applyAlignment="1">
      <alignment horizontal="center"/>
      <protection/>
    </xf>
    <xf numFmtId="0" fontId="17" fillId="0" borderId="31" xfId="62" applyBorder="1">
      <alignment/>
      <protection/>
    </xf>
    <xf numFmtId="49" fontId="17" fillId="0" borderId="17" xfId="62" applyNumberFormat="1" applyBorder="1" applyAlignment="1">
      <alignment horizontal="centerContinuous"/>
      <protection/>
    </xf>
    <xf numFmtId="0" fontId="31" fillId="0" borderId="0" xfId="62" applyFont="1">
      <alignment/>
      <protection/>
    </xf>
    <xf numFmtId="0" fontId="17" fillId="0" borderId="63" xfId="62" applyBorder="1">
      <alignment/>
      <protection/>
    </xf>
    <xf numFmtId="0" fontId="24" fillId="0" borderId="52" xfId="62" applyFont="1" applyBorder="1">
      <alignment/>
      <protection/>
    </xf>
    <xf numFmtId="0" fontId="24" fillId="0" borderId="52" xfId="62" applyFont="1" applyBorder="1" applyAlignment="1">
      <alignment horizontal="center"/>
      <protection/>
    </xf>
    <xf numFmtId="0" fontId="32" fillId="0" borderId="52" xfId="62" applyFont="1" applyBorder="1" applyAlignment="1">
      <alignment horizontal="center"/>
      <protection/>
    </xf>
    <xf numFmtId="0" fontId="32" fillId="0" borderId="52" xfId="62" applyFont="1" applyBorder="1">
      <alignment/>
      <protection/>
    </xf>
    <xf numFmtId="0" fontId="17" fillId="0" borderId="57" xfId="62" applyBorder="1" applyAlignment="1">
      <alignment horizontal="center"/>
      <protection/>
    </xf>
    <xf numFmtId="43" fontId="17" fillId="0" borderId="57" xfId="42" applyFont="1" applyBorder="1" applyAlignment="1">
      <alignment/>
    </xf>
    <xf numFmtId="0" fontId="19" fillId="0" borderId="0" xfId="62" applyFont="1" applyAlignment="1">
      <alignment horizontal="centerContinuous"/>
      <protection/>
    </xf>
    <xf numFmtId="0" fontId="18" fillId="0" borderId="0" xfId="62" applyFont="1" applyAlignment="1">
      <alignment horizontal="center"/>
      <protection/>
    </xf>
    <xf numFmtId="0" fontId="27" fillId="0" borderId="52" xfId="62" applyFont="1" applyBorder="1">
      <alignment/>
      <protection/>
    </xf>
    <xf numFmtId="0" fontId="18" fillId="0" borderId="0" xfId="62" applyFont="1" applyBorder="1">
      <alignment/>
      <protection/>
    </xf>
    <xf numFmtId="0" fontId="18" fillId="0" borderId="0" xfId="62" applyFont="1">
      <alignment/>
      <protection/>
    </xf>
    <xf numFmtId="0" fontId="33" fillId="0" borderId="20" xfId="62" applyFont="1" applyBorder="1">
      <alignment/>
      <protection/>
    </xf>
    <xf numFmtId="0" fontId="18" fillId="32" borderId="20" xfId="62" applyFont="1" applyFill="1" applyBorder="1" applyAlignment="1">
      <alignment horizontal="center"/>
      <protection/>
    </xf>
    <xf numFmtId="0" fontId="26" fillId="0" borderId="64" xfId="62" applyFont="1" applyBorder="1">
      <alignment/>
      <protection/>
    </xf>
    <xf numFmtId="0" fontId="33" fillId="0" borderId="64" xfId="62" applyFont="1" applyBorder="1">
      <alignment/>
      <protection/>
    </xf>
    <xf numFmtId="0" fontId="18" fillId="0" borderId="52" xfId="62" applyFont="1" applyBorder="1">
      <alignment/>
      <protection/>
    </xf>
    <xf numFmtId="0" fontId="33" fillId="0" borderId="0" xfId="62" applyFont="1">
      <alignment/>
      <protection/>
    </xf>
    <xf numFmtId="0" fontId="33" fillId="0" borderId="52" xfId="62" applyFont="1" applyBorder="1">
      <alignment/>
      <protection/>
    </xf>
    <xf numFmtId="0" fontId="18" fillId="0" borderId="0" xfId="62" applyFont="1" applyAlignment="1">
      <alignment horizontal="center" wrapText="1"/>
      <protection/>
    </xf>
    <xf numFmtId="0" fontId="17" fillId="0" borderId="51" xfId="62" applyFont="1" applyBorder="1" applyAlignment="1">
      <alignment wrapText="1"/>
      <protection/>
    </xf>
    <xf numFmtId="0" fontId="19" fillId="32" borderId="20" xfId="62" applyFont="1" applyFill="1" applyBorder="1" applyAlignment="1">
      <alignment horizontal="center"/>
      <protection/>
    </xf>
    <xf numFmtId="0" fontId="19" fillId="0" borderId="51" xfId="62" applyFont="1" applyBorder="1" applyAlignment="1">
      <alignment horizontal="center"/>
      <protection/>
    </xf>
    <xf numFmtId="0" fontId="27" fillId="32" borderId="52" xfId="62" applyFont="1" applyFill="1" applyBorder="1">
      <alignment/>
      <protection/>
    </xf>
    <xf numFmtId="0" fontId="35" fillId="0" borderId="0" xfId="62" applyFont="1" applyBorder="1" applyAlignment="1">
      <alignment horizontal="center"/>
      <protection/>
    </xf>
    <xf numFmtId="0" fontId="36" fillId="0" borderId="0" xfId="62" applyFont="1" applyBorder="1" applyAlignment="1">
      <alignment horizontal="center"/>
      <protection/>
    </xf>
    <xf numFmtId="43" fontId="17" fillId="0" borderId="15" xfId="42" applyFont="1" applyBorder="1" applyAlignment="1">
      <alignment horizontal="center"/>
    </xf>
    <xf numFmtId="0" fontId="27" fillId="0" borderId="52" xfId="62" applyFont="1" applyBorder="1" applyAlignment="1">
      <alignment horizontal="center"/>
      <protection/>
    </xf>
    <xf numFmtId="0" fontId="17" fillId="0" borderId="15" xfId="62" applyFont="1" applyBorder="1" applyAlignment="1">
      <alignment wrapText="1"/>
      <protection/>
    </xf>
    <xf numFmtId="0" fontId="36" fillId="0" borderId="0" xfId="62" applyFont="1" applyAlignment="1">
      <alignment horizontal="center"/>
      <protection/>
    </xf>
    <xf numFmtId="0" fontId="27" fillId="32" borderId="0" xfId="62" applyFont="1" applyFill="1" applyBorder="1">
      <alignment/>
      <protection/>
    </xf>
    <xf numFmtId="0" fontId="17" fillId="0" borderId="65" xfId="62" applyBorder="1">
      <alignment/>
      <protection/>
    </xf>
    <xf numFmtId="0" fontId="19" fillId="0" borderId="66" xfId="62" applyFont="1" applyBorder="1" applyAlignment="1">
      <alignment horizontal="center"/>
      <protection/>
    </xf>
    <xf numFmtId="39" fontId="12" fillId="0" borderId="15" xfId="62" applyNumberFormat="1" applyFont="1" applyBorder="1" applyAlignment="1" applyProtection="1">
      <alignment horizontal="center"/>
      <protection/>
    </xf>
    <xf numFmtId="39" fontId="0" fillId="0" borderId="0" xfId="0" applyNumberFormat="1" applyAlignment="1">
      <alignment/>
    </xf>
    <xf numFmtId="0" fontId="17" fillId="0" borderId="0" xfId="62" applyFont="1">
      <alignment/>
      <protection/>
    </xf>
    <xf numFmtId="37" fontId="0" fillId="0" borderId="49" xfId="0" applyBorder="1" applyAlignment="1">
      <alignment/>
    </xf>
    <xf numFmtId="37" fontId="0" fillId="0" borderId="50" xfId="0" applyBorder="1" applyAlignment="1">
      <alignment/>
    </xf>
    <xf numFmtId="37" fontId="0" fillId="0" borderId="0" xfId="0" applyAlignment="1">
      <alignment horizontal="left"/>
    </xf>
    <xf numFmtId="0" fontId="17" fillId="0" borderId="15" xfId="62" applyFont="1" applyBorder="1">
      <alignment/>
      <protection/>
    </xf>
    <xf numFmtId="39" fontId="17" fillId="0" borderId="15" xfId="62" applyNumberFormat="1" applyFont="1" applyBorder="1" applyProtection="1">
      <alignment/>
      <protection/>
    </xf>
    <xf numFmtId="39" fontId="24" fillId="0" borderId="15" xfId="62" applyNumberFormat="1" applyFont="1" applyBorder="1" applyAlignment="1" applyProtection="1">
      <alignment horizontal="center"/>
      <protection/>
    </xf>
    <xf numFmtId="37" fontId="2" fillId="0" borderId="17" xfId="0" applyFont="1" applyBorder="1" applyAlignment="1" applyProtection="1">
      <alignment/>
      <protection/>
    </xf>
    <xf numFmtId="37" fontId="2" fillId="0" borderId="19" xfId="0" applyFont="1" applyBorder="1" applyAlignment="1" applyProtection="1">
      <alignment/>
      <protection/>
    </xf>
    <xf numFmtId="37" fontId="0" fillId="0" borderId="67" xfId="0" applyBorder="1" applyAlignment="1">
      <alignment/>
    </xf>
    <xf numFmtId="37" fontId="0" fillId="0" borderId="33" xfId="0" applyBorder="1" applyAlignment="1">
      <alignment/>
    </xf>
    <xf numFmtId="37" fontId="0" fillId="0" borderId="36" xfId="0" applyBorder="1" applyAlignment="1">
      <alignment/>
    </xf>
    <xf numFmtId="37" fontId="7" fillId="0" borderId="33" xfId="0" applyFont="1" applyBorder="1" applyAlignment="1">
      <alignment/>
    </xf>
    <xf numFmtId="37" fontId="0" fillId="0" borderId="0" xfId="0" applyFill="1" applyBorder="1" applyAlignment="1" applyProtection="1">
      <alignment/>
      <protection/>
    </xf>
    <xf numFmtId="39" fontId="23" fillId="0" borderId="0" xfId="62" applyNumberFormat="1" applyFont="1" applyAlignment="1" applyProtection="1">
      <alignment horizontal="centerContinuous"/>
      <protection/>
    </xf>
    <xf numFmtId="39" fontId="23" fillId="0" borderId="0" xfId="62" applyNumberFormat="1" applyFont="1" applyAlignment="1" applyProtection="1">
      <alignment horizontal="centerContinuous"/>
      <protection/>
    </xf>
    <xf numFmtId="39" fontId="19" fillId="0" borderId="0" xfId="62" applyNumberFormat="1" applyFont="1" applyAlignment="1" applyProtection="1">
      <alignment horizontal="centerContinuous"/>
      <protection/>
    </xf>
    <xf numFmtId="39" fontId="17" fillId="0" borderId="0" xfId="62" applyNumberFormat="1" applyAlignment="1" applyProtection="1">
      <alignment horizontal="centerContinuous"/>
      <protection/>
    </xf>
    <xf numFmtId="39" fontId="18" fillId="0" borderId="0" xfId="62" applyNumberFormat="1" applyFont="1" applyAlignment="1" applyProtection="1">
      <alignment horizontal="centerContinuous"/>
      <protection/>
    </xf>
    <xf numFmtId="0" fontId="28" fillId="0" borderId="0" xfId="62" applyFont="1" applyAlignment="1">
      <alignment horizontal="centerContinuous"/>
      <protection/>
    </xf>
    <xf numFmtId="0" fontId="19" fillId="0" borderId="15" xfId="42" applyNumberFormat="1" applyFont="1" applyBorder="1" applyAlignment="1">
      <alignment horizontal="center"/>
    </xf>
    <xf numFmtId="0" fontId="19" fillId="0" borderId="53" xfId="42" applyNumberFormat="1" applyFont="1" applyBorder="1" applyAlignment="1">
      <alignment/>
    </xf>
    <xf numFmtId="16" fontId="17" fillId="0" borderId="57" xfId="62" applyNumberFormat="1" applyFont="1" applyBorder="1" applyAlignment="1" quotePrefix="1">
      <alignment horizontal="center"/>
      <protection/>
    </xf>
    <xf numFmtId="0" fontId="17" fillId="0" borderId="57" xfId="62" applyFont="1" applyBorder="1" applyAlignment="1" quotePrefix="1">
      <alignment horizontal="center"/>
      <protection/>
    </xf>
    <xf numFmtId="37" fontId="17" fillId="0" borderId="30" xfId="62" applyNumberFormat="1" applyBorder="1">
      <alignment/>
      <protection/>
    </xf>
    <xf numFmtId="37" fontId="17" fillId="0" borderId="30" xfId="42" applyNumberFormat="1" applyFont="1" applyBorder="1" applyAlignment="1">
      <alignment/>
    </xf>
    <xf numFmtId="37" fontId="0" fillId="0" borderId="0" xfId="0" applyFill="1" applyAlignment="1">
      <alignment/>
    </xf>
    <xf numFmtId="9" fontId="0" fillId="0" borderId="0" xfId="67" applyFont="1" applyAlignment="1">
      <alignment/>
    </xf>
    <xf numFmtId="39" fontId="17" fillId="0" borderId="0" xfId="62" applyNumberFormat="1" applyFont="1" applyProtection="1">
      <alignment/>
      <protection/>
    </xf>
    <xf numFmtId="37" fontId="2" fillId="0" borderId="10" xfId="0" applyFont="1" applyBorder="1" applyAlignment="1" applyProtection="1">
      <alignment/>
      <protection/>
    </xf>
    <xf numFmtId="37" fontId="2" fillId="0" borderId="16" xfId="0" applyFont="1" applyBorder="1" applyAlignment="1" applyProtection="1">
      <alignment/>
      <protection/>
    </xf>
    <xf numFmtId="0" fontId="19" fillId="0" borderId="57" xfId="62" applyFont="1" applyBorder="1">
      <alignment/>
      <protection/>
    </xf>
    <xf numFmtId="43" fontId="19" fillId="0" borderId="17" xfId="42" applyFont="1" applyBorder="1" applyAlignment="1">
      <alignment horizontal="center"/>
    </xf>
    <xf numFmtId="0" fontId="18" fillId="0" borderId="20" xfId="62" applyFont="1" applyBorder="1" applyAlignment="1">
      <alignment horizontal="center"/>
      <protection/>
    </xf>
    <xf numFmtId="0" fontId="18" fillId="0" borderId="0" xfId="62" applyFont="1" applyAlignment="1">
      <alignment horizontal="center"/>
      <protection/>
    </xf>
    <xf numFmtId="180" fontId="0" fillId="0" borderId="0" xfId="0" applyNumberFormat="1" applyFill="1" applyAlignment="1">
      <alignment/>
    </xf>
    <xf numFmtId="37" fontId="0" fillId="0" borderId="17" xfId="0" applyBorder="1" applyAlignment="1" applyProtection="1" quotePrefix="1">
      <alignment horizontal="right"/>
      <protection/>
    </xf>
    <xf numFmtId="14" fontId="2" fillId="0" borderId="15" xfId="63" applyNumberFormat="1" applyFont="1" applyBorder="1" applyAlignment="1" quotePrefix="1">
      <alignment horizontal="center"/>
      <protection/>
    </xf>
    <xf numFmtId="37" fontId="38" fillId="0" borderId="0" xfId="0" applyFont="1" applyAlignment="1">
      <alignment/>
    </xf>
    <xf numFmtId="37" fontId="38" fillId="0" borderId="0" xfId="0" applyFont="1" applyAlignment="1">
      <alignment wrapText="1"/>
    </xf>
    <xf numFmtId="0" fontId="39" fillId="0" borderId="47" xfId="64" applyFont="1" applyBorder="1">
      <alignment/>
      <protection/>
    </xf>
    <xf numFmtId="0" fontId="12" fillId="0" borderId="0" xfId="64" applyFont="1">
      <alignment/>
      <protection/>
    </xf>
    <xf numFmtId="37" fontId="3" fillId="0" borderId="10" xfId="0" applyFont="1" applyBorder="1" applyAlignment="1" applyProtection="1">
      <alignment horizontal="center"/>
      <protection/>
    </xf>
    <xf numFmtId="37" fontId="40" fillId="0" borderId="11" xfId="0" applyFont="1" applyBorder="1" applyAlignment="1" applyProtection="1">
      <alignment horizontal="center"/>
      <protection/>
    </xf>
    <xf numFmtId="37" fontId="40" fillId="0" borderId="16" xfId="0" applyFont="1" applyBorder="1" applyAlignment="1" applyProtection="1">
      <alignment horizontal="center"/>
      <protection/>
    </xf>
    <xf numFmtId="37" fontId="5" fillId="0" borderId="17" xfId="0" applyFont="1" applyBorder="1" applyAlignment="1" applyProtection="1">
      <alignment/>
      <protection/>
    </xf>
    <xf numFmtId="37" fontId="5" fillId="0" borderId="20" xfId="0" applyFont="1" applyBorder="1" applyAlignment="1" applyProtection="1">
      <alignment/>
      <protection/>
    </xf>
    <xf numFmtId="37" fontId="4" fillId="0" borderId="20" xfId="0" applyFont="1" applyBorder="1" applyAlignment="1" applyProtection="1">
      <alignment/>
      <protection/>
    </xf>
    <xf numFmtId="37" fontId="40" fillId="0" borderId="12" xfId="0" applyFont="1" applyBorder="1" applyAlignment="1" applyProtection="1">
      <alignment horizontal="center"/>
      <protection/>
    </xf>
    <xf numFmtId="37" fontId="0" fillId="0" borderId="68" xfId="0" applyBorder="1" applyAlignment="1" applyProtection="1">
      <alignment/>
      <protection/>
    </xf>
    <xf numFmtId="37" fontId="6" fillId="0" borderId="35" xfId="0" applyFont="1" applyBorder="1" applyAlignment="1" applyProtection="1">
      <alignment horizontal="center"/>
      <protection/>
    </xf>
    <xf numFmtId="0" fontId="19" fillId="0" borderId="31" xfId="62" applyFont="1" applyBorder="1" applyAlignment="1">
      <alignment horizontal="center"/>
      <protection/>
    </xf>
    <xf numFmtId="37" fontId="4" fillId="0" borderId="11" xfId="0" applyFont="1" applyBorder="1" applyAlignment="1" applyProtection="1">
      <alignment horizontal="center"/>
      <protection/>
    </xf>
    <xf numFmtId="37" fontId="4" fillId="0" borderId="16" xfId="0" applyFont="1" applyBorder="1" applyAlignment="1" applyProtection="1">
      <alignment horizontal="center"/>
      <protection/>
    </xf>
    <xf numFmtId="39" fontId="17" fillId="0" borderId="64" xfId="62" applyNumberFormat="1" applyBorder="1" applyProtection="1">
      <alignment/>
      <protection/>
    </xf>
    <xf numFmtId="43" fontId="19" fillId="0" borderId="53" xfId="42" applyFont="1" applyBorder="1" applyAlignment="1" applyProtection="1">
      <alignment horizontal="center"/>
      <protection/>
    </xf>
    <xf numFmtId="39" fontId="17" fillId="0" borderId="69" xfId="62" applyNumberFormat="1" applyBorder="1" applyProtection="1">
      <alignment/>
      <protection/>
    </xf>
    <xf numFmtId="39" fontId="17" fillId="0" borderId="70" xfId="62" applyNumberFormat="1" applyBorder="1" applyProtection="1">
      <alignment/>
      <protection/>
    </xf>
    <xf numFmtId="39" fontId="17" fillId="0" borderId="71" xfId="62" applyNumberFormat="1" applyBorder="1" applyProtection="1">
      <alignment/>
      <protection/>
    </xf>
    <xf numFmtId="43" fontId="17" fillId="0" borderId="72" xfId="42" applyFont="1" applyBorder="1" applyAlignment="1" applyProtection="1">
      <alignment/>
      <protection/>
    </xf>
    <xf numFmtId="43" fontId="17" fillId="0" borderId="71" xfId="42" applyFont="1" applyBorder="1" applyAlignment="1" applyProtection="1">
      <alignment/>
      <protection/>
    </xf>
    <xf numFmtId="43" fontId="17" fillId="0" borderId="70" xfId="42" applyFont="1" applyBorder="1" applyAlignment="1" applyProtection="1">
      <alignment/>
      <protection/>
    </xf>
    <xf numFmtId="43" fontId="17" fillId="0" borderId="73" xfId="42" applyFont="1" applyBorder="1" applyAlignment="1" applyProtection="1">
      <alignment/>
      <protection/>
    </xf>
    <xf numFmtId="43" fontId="28" fillId="0" borderId="74" xfId="42" applyFont="1" applyBorder="1" applyAlignment="1" applyProtection="1">
      <alignment/>
      <protection/>
    </xf>
    <xf numFmtId="43" fontId="17" fillId="0" borderId="0" xfId="42" applyFont="1" applyAlignment="1" applyProtection="1" quotePrefix="1">
      <alignment/>
      <protection/>
    </xf>
    <xf numFmtId="43" fontId="19" fillId="0" borderId="15" xfId="0" applyNumberFormat="1" applyFont="1" applyBorder="1" applyAlignment="1">
      <alignment horizontal="center"/>
    </xf>
    <xf numFmtId="43" fontId="19" fillId="0" borderId="57" xfId="0" applyNumberFormat="1" applyFont="1" applyBorder="1" applyAlignment="1">
      <alignment horizontal="center"/>
    </xf>
    <xf numFmtId="43" fontId="19" fillId="0" borderId="53" xfId="42" applyFont="1" applyBorder="1" applyAlignment="1" applyProtection="1">
      <alignment/>
      <protection/>
    </xf>
    <xf numFmtId="43" fontId="19" fillId="0" borderId="53" xfId="0" applyNumberFormat="1" applyFont="1" applyBorder="1" applyAlignment="1">
      <alignment/>
    </xf>
    <xf numFmtId="39" fontId="17" fillId="0" borderId="0" xfId="62" applyNumberFormat="1" applyBorder="1" applyProtection="1">
      <alignment/>
      <protection/>
    </xf>
    <xf numFmtId="43" fontId="17" fillId="0" borderId="69" xfId="42" applyFont="1" applyBorder="1" applyAlignment="1" applyProtection="1">
      <alignment/>
      <protection/>
    </xf>
    <xf numFmtId="43" fontId="19" fillId="0" borderId="53" xfId="0" applyNumberFormat="1" applyFont="1" applyBorder="1" applyAlignment="1">
      <alignment horizontal="center"/>
    </xf>
    <xf numFmtId="43" fontId="19" fillId="0" borderId="71" xfId="0" applyNumberFormat="1" applyFont="1" applyBorder="1" applyAlignment="1">
      <alignment horizontal="center"/>
    </xf>
    <xf numFmtId="43" fontId="19" fillId="0" borderId="75" xfId="0" applyNumberFormat="1" applyFont="1" applyBorder="1" applyAlignment="1">
      <alignment horizontal="center"/>
    </xf>
    <xf numFmtId="43" fontId="19" fillId="0" borderId="76" xfId="0" applyNumberFormat="1" applyFont="1" applyBorder="1" applyAlignment="1">
      <alignment horizontal="center"/>
    </xf>
    <xf numFmtId="39" fontId="17" fillId="0" borderId="0" xfId="62" applyNumberFormat="1" applyFont="1" applyBorder="1" applyProtection="1">
      <alignment/>
      <protection/>
    </xf>
    <xf numFmtId="37" fontId="2" fillId="0" borderId="11" xfId="0" applyFont="1" applyBorder="1" applyAlignment="1" applyProtection="1">
      <alignment horizontal="center"/>
      <protection/>
    </xf>
    <xf numFmtId="43" fontId="19" fillId="0" borderId="61" xfId="42" applyFont="1" applyBorder="1" applyAlignment="1">
      <alignment/>
    </xf>
    <xf numFmtId="43" fontId="19" fillId="0" borderId="30" xfId="42" applyFont="1" applyBorder="1" applyAlignment="1">
      <alignment horizontal="centerContinuous"/>
    </xf>
    <xf numFmtId="0" fontId="19" fillId="0" borderId="49" xfId="62" applyFont="1" applyBorder="1" applyAlignment="1">
      <alignment horizontal="center"/>
      <protection/>
    </xf>
    <xf numFmtId="0" fontId="19" fillId="0" borderId="61" xfId="62" applyFont="1" applyBorder="1" applyAlignment="1">
      <alignment horizontal="center"/>
      <protection/>
    </xf>
    <xf numFmtId="43" fontId="19" fillId="0" borderId="31" xfId="42" applyFont="1" applyBorder="1" applyAlignment="1">
      <alignment horizontal="center"/>
    </xf>
    <xf numFmtId="43" fontId="19" fillId="0" borderId="77" xfId="42" applyFont="1" applyBorder="1" applyAlignment="1">
      <alignment horizontal="center"/>
    </xf>
    <xf numFmtId="43" fontId="19" fillId="0" borderId="30" xfId="42" applyFont="1" applyBorder="1" applyAlignment="1">
      <alignment horizontal="center"/>
    </xf>
    <xf numFmtId="0" fontId="19" fillId="0" borderId="77" xfId="62" applyFont="1" applyBorder="1" applyAlignment="1">
      <alignment horizontal="center"/>
      <protection/>
    </xf>
    <xf numFmtId="0" fontId="19" fillId="0" borderId="30" xfId="62" applyFont="1" applyBorder="1" applyAlignment="1">
      <alignment horizontal="center"/>
      <protection/>
    </xf>
    <xf numFmtId="0" fontId="17" fillId="0" borderId="64" xfId="62" applyBorder="1">
      <alignment/>
      <protection/>
    </xf>
    <xf numFmtId="0" fontId="19" fillId="0" borderId="59" xfId="62" applyFont="1" applyBorder="1" applyAlignment="1">
      <alignment horizontal="center"/>
      <protection/>
    </xf>
    <xf numFmtId="0" fontId="17" fillId="0" borderId="64" xfId="62" applyBorder="1" applyAlignment="1">
      <alignment horizontal="center"/>
      <protection/>
    </xf>
    <xf numFmtId="0" fontId="17" fillId="0" borderId="17" xfId="62" applyFont="1" applyBorder="1" applyAlignment="1">
      <alignment horizontal="center"/>
      <protection/>
    </xf>
    <xf numFmtId="0" fontId="19" fillId="0" borderId="57" xfId="62" applyFont="1" applyBorder="1" applyAlignment="1">
      <alignment horizontal="center"/>
      <protection/>
    </xf>
    <xf numFmtId="0" fontId="17" fillId="0" borderId="53" xfId="62" applyFont="1" applyBorder="1">
      <alignment/>
      <protection/>
    </xf>
    <xf numFmtId="0" fontId="18" fillId="0" borderId="52" xfId="62" applyFont="1" applyBorder="1" applyAlignment="1">
      <alignment horizontal="center"/>
      <protection/>
    </xf>
    <xf numFmtId="0" fontId="17" fillId="0" borderId="57" xfId="62" applyFont="1" applyBorder="1" applyAlignment="1">
      <alignment horizontal="center" wrapText="1"/>
      <protection/>
    </xf>
    <xf numFmtId="0" fontId="17" fillId="0" borderId="53" xfId="62" applyFont="1" applyBorder="1" applyAlignment="1">
      <alignment horizontal="center"/>
      <protection/>
    </xf>
    <xf numFmtId="43" fontId="17" fillId="0" borderId="53" xfId="42" applyFont="1" applyBorder="1" applyAlignment="1">
      <alignment horizontal="center"/>
    </xf>
    <xf numFmtId="43" fontId="17" fillId="0" borderId="56" xfId="42" applyFont="1" applyBorder="1" applyAlignment="1">
      <alignment horizontal="center"/>
    </xf>
    <xf numFmtId="0" fontId="35" fillId="0" borderId="50" xfId="62" applyFont="1" applyBorder="1" applyAlignment="1">
      <alignment horizontal="center"/>
      <protection/>
    </xf>
    <xf numFmtId="0" fontId="18" fillId="0" borderId="64" xfId="62" applyFont="1" applyBorder="1">
      <alignment/>
      <protection/>
    </xf>
    <xf numFmtId="0" fontId="17" fillId="0" borderId="57" xfId="62" applyBorder="1" applyAlignment="1">
      <alignment wrapText="1"/>
      <protection/>
    </xf>
    <xf numFmtId="0" fontId="35" fillId="0" borderId="52" xfId="62" applyFont="1" applyBorder="1" applyAlignment="1">
      <alignment horizontal="center"/>
      <protection/>
    </xf>
    <xf numFmtId="37" fontId="2" fillId="0" borderId="31" xfId="0" applyFont="1" applyBorder="1" applyAlignment="1" applyProtection="1">
      <alignment horizontal="center"/>
      <protection/>
    </xf>
    <xf numFmtId="37" fontId="2" fillId="0" borderId="61" xfId="0" applyFont="1" applyBorder="1" applyAlignment="1" applyProtection="1">
      <alignment horizontal="center"/>
      <protection/>
    </xf>
    <xf numFmtId="43" fontId="19" fillId="0" borderId="78" xfId="42" applyFont="1" applyBorder="1" applyAlignment="1" applyProtection="1">
      <alignment/>
      <protection/>
    </xf>
    <xf numFmtId="43" fontId="17" fillId="0" borderId="79" xfId="42" applyFont="1" applyBorder="1" applyAlignment="1" applyProtection="1">
      <alignment/>
      <protection/>
    </xf>
    <xf numFmtId="43" fontId="17" fillId="0" borderId="78" xfId="42" applyFont="1" applyBorder="1" applyAlignment="1" applyProtection="1">
      <alignment/>
      <protection/>
    </xf>
    <xf numFmtId="43" fontId="17" fillId="0" borderId="80" xfId="42" applyFont="1" applyBorder="1" applyAlignment="1" applyProtection="1">
      <alignment/>
      <protection/>
    </xf>
    <xf numFmtId="43" fontId="19" fillId="0" borderId="80" xfId="42" applyFont="1" applyBorder="1" applyAlignment="1" applyProtection="1">
      <alignment/>
      <protection/>
    </xf>
    <xf numFmtId="43" fontId="17" fillId="0" borderId="0" xfId="0" applyNumberFormat="1" applyFont="1" applyBorder="1" applyAlignment="1">
      <alignment horizontal="center"/>
    </xf>
    <xf numFmtId="39" fontId="17" fillId="0" borderId="81" xfId="62" applyNumberFormat="1" applyBorder="1" applyProtection="1">
      <alignment/>
      <protection/>
    </xf>
    <xf numFmtId="43" fontId="19" fillId="0" borderId="0" xfId="42" applyFont="1" applyBorder="1" applyAlignment="1">
      <alignment/>
    </xf>
    <xf numFmtId="43" fontId="19" fillId="0" borderId="50" xfId="42" applyFont="1" applyBorder="1" applyAlignment="1">
      <alignment/>
    </xf>
    <xf numFmtId="0" fontId="17" fillId="0" borderId="0" xfId="62" applyFont="1" applyBorder="1" applyAlignment="1" quotePrefix="1">
      <alignment horizontal="center"/>
      <protection/>
    </xf>
    <xf numFmtId="0" fontId="17" fillId="0" borderId="53" xfId="62" applyFont="1" applyBorder="1" applyAlignment="1">
      <alignment horizontal="center"/>
      <protection/>
    </xf>
    <xf numFmtId="0" fontId="17" fillId="0" borderId="53" xfId="62" applyBorder="1" applyAlignment="1">
      <alignment horizontal="center" wrapText="1"/>
      <protection/>
    </xf>
    <xf numFmtId="0" fontId="19" fillId="0" borderId="53" xfId="62" applyFont="1" applyBorder="1" applyAlignment="1">
      <alignment horizontal="center"/>
      <protection/>
    </xf>
    <xf numFmtId="0" fontId="17" fillId="0" borderId="53" xfId="62" applyFont="1" applyBorder="1" applyAlignment="1">
      <alignment horizontal="center" wrapText="1"/>
      <protection/>
    </xf>
    <xf numFmtId="0" fontId="17" fillId="0" borderId="53" xfId="62" applyFont="1" applyBorder="1" applyAlignment="1">
      <alignment horizontal="center" wrapText="1"/>
      <protection/>
    </xf>
    <xf numFmtId="0" fontId="17" fillId="0" borderId="52" xfId="62" applyBorder="1" applyAlignment="1">
      <alignment horizontal="center"/>
      <protection/>
    </xf>
    <xf numFmtId="0" fontId="17" fillId="0" borderId="52" xfId="62" applyFont="1" applyBorder="1" applyAlignment="1">
      <alignment horizontal="center"/>
      <protection/>
    </xf>
    <xf numFmtId="0" fontId="17" fillId="0" borderId="53" xfId="62" applyBorder="1" applyAlignment="1">
      <alignment horizontal="center"/>
      <protection/>
    </xf>
    <xf numFmtId="37" fontId="0" fillId="0" borderId="26" xfId="0" applyBorder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43" fontId="17" fillId="0" borderId="51" xfId="42" applyFont="1" applyBorder="1" applyAlignment="1" applyProtection="1">
      <alignment/>
      <protection/>
    </xf>
    <xf numFmtId="43" fontId="17" fillId="0" borderId="57" xfId="42" applyFont="1" applyBorder="1" applyAlignment="1" applyProtection="1">
      <alignment/>
      <protection/>
    </xf>
    <xf numFmtId="0" fontId="17" fillId="0" borderId="58" xfId="62" applyBorder="1">
      <alignment/>
      <protection/>
    </xf>
    <xf numFmtId="0" fontId="17" fillId="0" borderId="82" xfId="62" applyBorder="1" applyProtection="1">
      <alignment/>
      <protection/>
    </xf>
    <xf numFmtId="37" fontId="2" fillId="0" borderId="27" xfId="0" applyFont="1" applyBorder="1" applyAlignment="1" applyProtection="1">
      <alignment horizontal="center"/>
      <protection/>
    </xf>
    <xf numFmtId="37" fontId="2" fillId="0" borderId="14" xfId="0" applyFont="1" applyBorder="1" applyAlignment="1" applyProtection="1">
      <alignment horizontal="center"/>
      <protection/>
    </xf>
    <xf numFmtId="0" fontId="19" fillId="0" borderId="15" xfId="62" applyNumberFormat="1" applyFont="1" applyBorder="1" applyAlignment="1" applyProtection="1">
      <alignment horizontal="center"/>
      <protection/>
    </xf>
    <xf numFmtId="43" fontId="19" fillId="0" borderId="52" xfId="42" applyFont="1" applyBorder="1" applyAlignment="1" applyProtection="1" quotePrefix="1">
      <alignment horizontal="center"/>
      <protection/>
    </xf>
    <xf numFmtId="43" fontId="17" fillId="0" borderId="30" xfId="42" applyFont="1" applyBorder="1" applyAlignment="1">
      <alignment/>
    </xf>
    <xf numFmtId="43" fontId="19" fillId="0" borderId="61" xfId="42" applyFont="1" applyBorder="1" applyAlignment="1">
      <alignment horizontal="centerContinuous"/>
    </xf>
    <xf numFmtId="43" fontId="19" fillId="0" borderId="51" xfId="42" applyFont="1" applyBorder="1" applyAlignment="1">
      <alignment horizontal="centerContinuous"/>
    </xf>
    <xf numFmtId="43" fontId="17" fillId="0" borderId="61" xfId="42" applyFont="1" applyBorder="1" applyAlignment="1">
      <alignment/>
    </xf>
    <xf numFmtId="43" fontId="19" fillId="0" borderId="83" xfId="42" applyFont="1" applyBorder="1" applyAlignment="1">
      <alignment horizontal="right"/>
    </xf>
    <xf numFmtId="0" fontId="19" fillId="0" borderId="31" xfId="42" applyNumberFormat="1" applyFont="1" applyBorder="1" applyAlignment="1">
      <alignment horizontal="center"/>
    </xf>
    <xf numFmtId="0" fontId="19" fillId="0" borderId="17" xfId="42" applyNumberFormat="1" applyFont="1" applyBorder="1" applyAlignment="1">
      <alignment horizontal="center"/>
    </xf>
    <xf numFmtId="0" fontId="19" fillId="0" borderId="61" xfId="62" applyFont="1" applyBorder="1" applyAlignment="1">
      <alignment horizontal="centerContinuous"/>
      <protection/>
    </xf>
    <xf numFmtId="0" fontId="19" fillId="0" borderId="51" xfId="62" applyFont="1" applyBorder="1" applyAlignment="1">
      <alignment horizontal="centerContinuous"/>
      <protection/>
    </xf>
    <xf numFmtId="43" fontId="19" fillId="0" borderId="29" xfId="62" applyNumberFormat="1" applyFont="1" applyBorder="1" applyAlignment="1">
      <alignment horizontal="right"/>
      <protection/>
    </xf>
    <xf numFmtId="0" fontId="19" fillId="0" borderId="20" xfId="62" applyFont="1" applyBorder="1" applyAlignment="1" applyProtection="1" quotePrefix="1">
      <alignment horizontal="center"/>
      <protection/>
    </xf>
    <xf numFmtId="0" fontId="19" fillId="0" borderId="20" xfId="62" applyFont="1" applyBorder="1" applyAlignment="1" applyProtection="1">
      <alignment horizontal="right"/>
      <protection/>
    </xf>
    <xf numFmtId="0" fontId="17" fillId="0" borderId="84" xfId="62" applyBorder="1">
      <alignment/>
      <protection/>
    </xf>
    <xf numFmtId="0" fontId="24" fillId="0" borderId="15" xfId="62" applyFont="1" applyBorder="1" applyAlignment="1">
      <alignment/>
      <protection/>
    </xf>
    <xf numFmtId="0" fontId="24" fillId="0" borderId="17" xfId="62" applyFont="1" applyBorder="1" applyAlignment="1">
      <alignment horizontal="left"/>
      <protection/>
    </xf>
    <xf numFmtId="37" fontId="2" fillId="0" borderId="0" xfId="0" applyFont="1" applyAlignment="1" quotePrefix="1">
      <alignment horizontal="center"/>
    </xf>
    <xf numFmtId="173" fontId="16" fillId="0" borderId="0" xfId="0" applyNumberFormat="1" applyFont="1" applyAlignment="1">
      <alignment/>
    </xf>
    <xf numFmtId="37" fontId="2" fillId="0" borderId="0" xfId="0" applyFont="1" applyAlignment="1" quotePrefix="1">
      <alignment horizontal="left"/>
    </xf>
    <xf numFmtId="0" fontId="18" fillId="0" borderId="20" xfId="62" applyFont="1" applyBorder="1" applyAlignment="1" quotePrefix="1">
      <alignment horizontal="center"/>
      <protection/>
    </xf>
    <xf numFmtId="37" fontId="0" fillId="0" borderId="17" xfId="0" applyBorder="1" applyAlignment="1" applyProtection="1" quotePrefix="1">
      <alignment horizontal="left"/>
      <protection/>
    </xf>
    <xf numFmtId="37" fontId="2" fillId="0" borderId="0" xfId="0" applyFont="1" applyBorder="1" applyAlignment="1" applyProtection="1">
      <alignment horizontal="center"/>
      <protection/>
    </xf>
    <xf numFmtId="0" fontId="24" fillId="0" borderId="0" xfId="62" applyFont="1" applyAlignment="1" quotePrefix="1">
      <alignment horizontal="left"/>
      <protection/>
    </xf>
    <xf numFmtId="37" fontId="0" fillId="0" borderId="15" xfId="0" applyBorder="1" applyAlignment="1" quotePrefix="1">
      <alignment horizontal="left"/>
    </xf>
    <xf numFmtId="37" fontId="0" fillId="0" borderId="26" xfId="0" applyBorder="1" applyAlignment="1" quotePrefix="1">
      <alignment horizontal="left"/>
    </xf>
    <xf numFmtId="37" fontId="0" fillId="0" borderId="61" xfId="0" applyBorder="1" applyAlignment="1" quotePrefix="1">
      <alignment horizontal="left"/>
    </xf>
    <xf numFmtId="37" fontId="0" fillId="0" borderId="30" xfId="0" applyBorder="1" applyAlignment="1" quotePrefix="1">
      <alignment horizontal="left"/>
    </xf>
    <xf numFmtId="0" fontId="39" fillId="0" borderId="52" xfId="62" applyFont="1" applyBorder="1" applyAlignment="1" quotePrefix="1">
      <alignment horizontal="center"/>
      <protection/>
    </xf>
    <xf numFmtId="0" fontId="39" fillId="0" borderId="52" xfId="62" applyFont="1" applyBorder="1">
      <alignment/>
      <protection/>
    </xf>
    <xf numFmtId="0" fontId="39" fillId="0" borderId="52" xfId="62" applyFont="1" applyBorder="1" applyAlignment="1">
      <alignment horizontal="center"/>
      <protection/>
    </xf>
    <xf numFmtId="37" fontId="2" fillId="0" borderId="0" xfId="0" applyFont="1" applyAlignment="1">
      <alignment vertical="top" wrapText="1"/>
    </xf>
    <xf numFmtId="37" fontId="2" fillId="0" borderId="0" xfId="0" applyFont="1" applyAlignment="1">
      <alignment vertical="top"/>
    </xf>
    <xf numFmtId="0" fontId="19" fillId="0" borderId="0" xfId="62" applyFont="1" applyAlignment="1" quotePrefix="1">
      <alignment horizontal="left"/>
      <protection/>
    </xf>
    <xf numFmtId="37" fontId="2" fillId="0" borderId="12" xfId="0" applyFont="1" applyBorder="1" applyAlignment="1" applyProtection="1">
      <alignment horizontal="center"/>
      <protection/>
    </xf>
    <xf numFmtId="37" fontId="2" fillId="0" borderId="16" xfId="0" applyFont="1" applyBorder="1" applyAlignment="1" applyProtection="1">
      <alignment horizontal="center"/>
      <protection/>
    </xf>
    <xf numFmtId="0" fontId="17" fillId="0" borderId="15" xfId="64" applyBorder="1" applyAlignment="1">
      <alignment/>
      <protection/>
    </xf>
    <xf numFmtId="0" fontId="17" fillId="0" borderId="85" xfId="64" applyBorder="1">
      <alignment/>
      <protection/>
    </xf>
    <xf numFmtId="37" fontId="0" fillId="0" borderId="30" xfId="0" applyBorder="1" applyAlignment="1">
      <alignment/>
    </xf>
    <xf numFmtId="37" fontId="0" fillId="0" borderId="0" xfId="0" applyAlignment="1">
      <alignment/>
    </xf>
    <xf numFmtId="37" fontId="0" fillId="0" borderId="20" xfId="0" applyBorder="1" applyAlignment="1">
      <alignment/>
    </xf>
    <xf numFmtId="37" fontId="0" fillId="0" borderId="0" xfId="0" applyFill="1" applyAlignment="1">
      <alignment/>
    </xf>
    <xf numFmtId="37" fontId="0" fillId="0" borderId="31" xfId="0" applyBorder="1" applyAlignment="1">
      <alignment/>
    </xf>
    <xf numFmtId="37" fontId="0" fillId="0" borderId="15" xfId="0" applyBorder="1" applyAlignment="1">
      <alignment/>
    </xf>
    <xf numFmtId="43" fontId="0" fillId="0" borderId="0" xfId="0" applyNumberFormat="1" applyAlignment="1">
      <alignment/>
    </xf>
    <xf numFmtId="43" fontId="0" fillId="0" borderId="20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15" xfId="0" applyNumberFormat="1" applyBorder="1" applyAlignment="1">
      <alignment/>
    </xf>
    <xf numFmtId="43" fontId="0" fillId="0" borderId="20" xfId="0" applyNumberFormat="1" applyBorder="1" applyAlignment="1">
      <alignment/>
    </xf>
    <xf numFmtId="43" fontId="0" fillId="0" borderId="17" xfId="0" applyNumberForma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44" fontId="0" fillId="0" borderId="20" xfId="0" applyNumberFormat="1" applyBorder="1" applyAlignment="1">
      <alignment/>
    </xf>
    <xf numFmtId="37" fontId="2" fillId="0" borderId="30" xfId="0" applyFont="1" applyBorder="1" applyAlignment="1">
      <alignment/>
    </xf>
    <xf numFmtId="44" fontId="0" fillId="0" borderId="0" xfId="0" applyNumberFormat="1" applyAlignment="1">
      <alignment/>
    </xf>
    <xf numFmtId="44" fontId="0" fillId="0" borderId="20" xfId="0" applyNumberFormat="1" applyBorder="1" applyAlignment="1">
      <alignment/>
    </xf>
    <xf numFmtId="44" fontId="0" fillId="0" borderId="15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0" fillId="0" borderId="0" xfId="0" applyNumberFormat="1" applyAlignment="1">
      <alignment/>
    </xf>
    <xf numFmtId="44" fontId="0" fillId="0" borderId="15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0" fillId="33" borderId="86" xfId="0" applyNumberFormat="1" applyFill="1" applyBorder="1" applyAlignment="1">
      <alignment/>
    </xf>
    <xf numFmtId="37" fontId="0" fillId="0" borderId="0" xfId="0" applyFont="1" applyAlignment="1">
      <alignment/>
    </xf>
    <xf numFmtId="37" fontId="0" fillId="0" borderId="15" xfId="0" applyFont="1" applyBorder="1" applyAlignment="1">
      <alignment/>
    </xf>
    <xf numFmtId="0" fontId="0" fillId="0" borderId="15" xfId="0" applyNumberFormat="1" applyBorder="1" applyAlignment="1">
      <alignment horizontal="right"/>
    </xf>
    <xf numFmtId="37" fontId="0" fillId="0" borderId="30" xfId="0" applyFont="1" applyBorder="1" applyAlignment="1">
      <alignment/>
    </xf>
    <xf numFmtId="37" fontId="0" fillId="0" borderId="0" xfId="0" applyFont="1" applyBorder="1" applyAlignment="1">
      <alignment/>
    </xf>
    <xf numFmtId="37" fontId="0" fillId="0" borderId="10" xfId="0" applyBorder="1" applyAlignment="1" applyProtection="1">
      <alignment horizontal="center"/>
      <protection/>
    </xf>
    <xf numFmtId="39" fontId="0" fillId="0" borderId="17" xfId="0" applyNumberFormat="1" applyBorder="1" applyAlignment="1" applyProtection="1">
      <alignment/>
      <protection/>
    </xf>
    <xf numFmtId="39" fontId="0" fillId="0" borderId="16" xfId="0" applyNumberFormat="1" applyBorder="1" applyAlignment="1" applyProtection="1">
      <alignment/>
      <protection/>
    </xf>
    <xf numFmtId="39" fontId="0" fillId="0" borderId="18" xfId="0" applyNumberFormat="1" applyBorder="1" applyAlignment="1" applyProtection="1">
      <alignment/>
      <protection/>
    </xf>
    <xf numFmtId="39" fontId="0" fillId="0" borderId="17" xfId="0" applyNumberFormat="1" applyBorder="1" applyAlignment="1" applyProtection="1">
      <alignment horizontal="fill"/>
      <protection/>
    </xf>
    <xf numFmtId="39" fontId="0" fillId="0" borderId="16" xfId="0" applyNumberFormat="1" applyBorder="1" applyAlignment="1" applyProtection="1">
      <alignment horizontal="fill"/>
      <protection/>
    </xf>
    <xf numFmtId="39" fontId="0" fillId="0" borderId="18" xfId="0" applyNumberFormat="1" applyBorder="1" applyAlignment="1" applyProtection="1">
      <alignment horizontal="fill"/>
      <protection/>
    </xf>
    <xf numFmtId="39" fontId="0" fillId="0" borderId="16" xfId="0" applyNumberFormat="1" applyBorder="1" applyAlignment="1" applyProtection="1" quotePrefix="1">
      <alignment/>
      <protection/>
    </xf>
    <xf numFmtId="39" fontId="0" fillId="0" borderId="17" xfId="0" applyNumberFormat="1" applyBorder="1" applyAlignment="1" applyProtection="1" quotePrefix="1">
      <alignment horizontal="right"/>
      <protection/>
    </xf>
    <xf numFmtId="39" fontId="0" fillId="0" borderId="18" xfId="0" applyNumberFormat="1" applyBorder="1" applyAlignment="1" applyProtection="1" quotePrefix="1">
      <alignment/>
      <protection/>
    </xf>
    <xf numFmtId="39" fontId="0" fillId="0" borderId="19" xfId="0" applyNumberFormat="1" applyBorder="1" applyAlignment="1" applyProtection="1">
      <alignment/>
      <protection/>
    </xf>
    <xf numFmtId="39" fontId="0" fillId="0" borderId="12" xfId="0" applyNumberFormat="1" applyBorder="1" applyAlignment="1" applyProtection="1">
      <alignment/>
      <protection/>
    </xf>
    <xf numFmtId="39" fontId="0" fillId="0" borderId="13" xfId="0" applyNumberFormat="1" applyBorder="1" applyAlignment="1" applyProtection="1">
      <alignment/>
      <protection/>
    </xf>
    <xf numFmtId="39" fontId="0" fillId="0" borderId="20" xfId="0" applyNumberFormat="1" applyBorder="1" applyAlignment="1" applyProtection="1">
      <alignment/>
      <protection/>
    </xf>
    <xf numFmtId="39" fontId="0" fillId="0" borderId="11" xfId="0" applyNumberFormat="1" applyBorder="1" applyAlignment="1" applyProtection="1">
      <alignment/>
      <protection/>
    </xf>
    <xf numFmtId="39" fontId="0" fillId="0" borderId="14" xfId="0" applyNumberFormat="1" applyBorder="1" applyAlignment="1" applyProtection="1">
      <alignment/>
      <protection/>
    </xf>
    <xf numFmtId="39" fontId="0" fillId="0" borderId="34" xfId="0" applyNumberFormat="1" applyBorder="1" applyAlignment="1" applyProtection="1">
      <alignment/>
      <protection/>
    </xf>
    <xf numFmtId="39" fontId="0" fillId="0" borderId="38" xfId="0" applyNumberFormat="1" applyBorder="1" applyAlignment="1" applyProtection="1">
      <alignment/>
      <protection/>
    </xf>
    <xf numFmtId="39" fontId="0" fillId="0" borderId="39" xfId="0" applyNumberFormat="1" applyBorder="1" applyAlignment="1" applyProtection="1">
      <alignment/>
      <protection/>
    </xf>
    <xf numFmtId="39" fontId="0" fillId="0" borderId="87" xfId="0" applyNumberFormat="1" applyBorder="1" applyAlignment="1" applyProtection="1">
      <alignment/>
      <protection/>
    </xf>
    <xf numFmtId="39" fontId="0" fillId="0" borderId="21" xfId="0" applyNumberFormat="1" applyBorder="1" applyAlignment="1" applyProtection="1">
      <alignment/>
      <protection/>
    </xf>
    <xf numFmtId="39" fontId="0" fillId="0" borderId="22" xfId="0" applyNumberFormat="1" applyBorder="1" applyAlignment="1" applyProtection="1">
      <alignment/>
      <protection/>
    </xf>
    <xf numFmtId="39" fontId="0" fillId="0" borderId="23" xfId="0" applyNumberFormat="1" applyBorder="1" applyAlignment="1" applyProtection="1">
      <alignment/>
      <protection/>
    </xf>
    <xf numFmtId="39" fontId="0" fillId="0" borderId="21" xfId="0" applyNumberFormat="1" applyBorder="1" applyAlignment="1" applyProtection="1">
      <alignment horizontal="fill"/>
      <protection/>
    </xf>
    <xf numFmtId="39" fontId="0" fillId="0" borderId="23" xfId="0" applyNumberFormat="1" applyBorder="1" applyAlignment="1" applyProtection="1" quotePrefix="1">
      <alignment/>
      <protection/>
    </xf>
    <xf numFmtId="43" fontId="0" fillId="0" borderId="17" xfId="0" applyNumberFormat="1" applyBorder="1" applyAlignment="1" applyProtection="1">
      <alignment/>
      <protection/>
    </xf>
    <xf numFmtId="43" fontId="0" fillId="0" borderId="16" xfId="0" applyNumberFormat="1" applyBorder="1" applyAlignment="1" applyProtection="1">
      <alignment/>
      <protection/>
    </xf>
    <xf numFmtId="43" fontId="0" fillId="0" borderId="18" xfId="0" applyNumberFormat="1" applyBorder="1" applyAlignment="1" applyProtection="1">
      <alignment/>
      <protection/>
    </xf>
    <xf numFmtId="37" fontId="2" fillId="0" borderId="15" xfId="0" applyFont="1" applyBorder="1" applyAlignment="1" applyProtection="1">
      <alignment/>
      <protection/>
    </xf>
    <xf numFmtId="39" fontId="0" fillId="0" borderId="16" xfId="0" applyNumberFormat="1" applyBorder="1" applyAlignment="1" applyProtection="1">
      <alignment horizontal="right"/>
      <protection/>
    </xf>
    <xf numFmtId="43" fontId="0" fillId="0" borderId="16" xfId="0" applyNumberFormat="1" applyBorder="1" applyAlignment="1" applyProtection="1" quotePrefix="1">
      <alignment/>
      <protection/>
    </xf>
    <xf numFmtId="43" fontId="0" fillId="0" borderId="17" xfId="0" applyNumberFormat="1" applyBorder="1" applyAlignment="1" applyProtection="1">
      <alignment horizontal="fill"/>
      <protection/>
    </xf>
    <xf numFmtId="43" fontId="0" fillId="0" borderId="16" xfId="0" applyNumberFormat="1" applyBorder="1" applyAlignment="1" applyProtection="1">
      <alignment horizontal="fill"/>
      <protection/>
    </xf>
    <xf numFmtId="43" fontId="0" fillId="0" borderId="19" xfId="0" applyNumberFormat="1" applyBorder="1" applyAlignment="1" applyProtection="1">
      <alignment/>
      <protection/>
    </xf>
    <xf numFmtId="43" fontId="0" fillId="0" borderId="12" xfId="0" applyNumberFormat="1" applyBorder="1" applyAlignment="1" applyProtection="1">
      <alignment/>
      <protection/>
    </xf>
    <xf numFmtId="2" fontId="0" fillId="0" borderId="17" xfId="0" applyNumberFormat="1" applyBorder="1" applyAlignment="1" applyProtection="1">
      <alignment horizontal="fill"/>
      <protection/>
    </xf>
    <xf numFmtId="2" fontId="0" fillId="0" borderId="16" xfId="0" applyNumberFormat="1" applyBorder="1" applyAlignment="1" applyProtection="1">
      <alignment horizontal="fill"/>
      <protection/>
    </xf>
    <xf numFmtId="2" fontId="0" fillId="0" borderId="19" xfId="0" applyNumberFormat="1" applyBorder="1" applyAlignment="1" applyProtection="1">
      <alignment horizontal="fill"/>
      <protection/>
    </xf>
    <xf numFmtId="2" fontId="0" fillId="0" borderId="12" xfId="0" applyNumberFormat="1" applyBorder="1" applyAlignment="1" applyProtection="1">
      <alignment horizontal="fill"/>
      <protection/>
    </xf>
    <xf numFmtId="43" fontId="0" fillId="0" borderId="20" xfId="0" applyNumberFormat="1" applyBorder="1" applyAlignment="1" applyProtection="1">
      <alignment/>
      <protection/>
    </xf>
    <xf numFmtId="43" fontId="0" fillId="0" borderId="11" xfId="0" applyNumberFormat="1" applyBorder="1" applyAlignment="1" applyProtection="1">
      <alignment/>
      <protection/>
    </xf>
    <xf numFmtId="43" fontId="0" fillId="0" borderId="14" xfId="0" applyNumberFormat="1" applyBorder="1" applyAlignment="1" applyProtection="1">
      <alignment/>
      <protection/>
    </xf>
    <xf numFmtId="43" fontId="0" fillId="0" borderId="21" xfId="0" applyNumberFormat="1" applyBorder="1" applyAlignment="1" applyProtection="1">
      <alignment/>
      <protection/>
    </xf>
    <xf numFmtId="43" fontId="0" fillId="0" borderId="22" xfId="0" applyNumberFormat="1" applyBorder="1" applyAlignment="1" applyProtection="1">
      <alignment/>
      <protection/>
    </xf>
    <xf numFmtId="43" fontId="0" fillId="0" borderId="23" xfId="0" applyNumberFormat="1" applyBorder="1" applyAlignment="1" applyProtection="1">
      <alignment/>
      <protection/>
    </xf>
    <xf numFmtId="43" fontId="0" fillId="0" borderId="17" xfId="0" applyNumberFormat="1" applyFont="1" applyBorder="1" applyAlignment="1" applyProtection="1">
      <alignment/>
      <protection/>
    </xf>
    <xf numFmtId="43" fontId="0" fillId="0" borderId="12" xfId="0" applyNumberFormat="1" applyBorder="1" applyAlignment="1" applyProtection="1">
      <alignment horizontal="right"/>
      <protection/>
    </xf>
    <xf numFmtId="43" fontId="0" fillId="0" borderId="13" xfId="0" applyNumberFormat="1" applyBorder="1" applyAlignment="1" applyProtection="1">
      <alignment horizontal="right"/>
      <protection/>
    </xf>
    <xf numFmtId="37" fontId="0" fillId="0" borderId="16" xfId="0" applyFont="1" applyBorder="1" applyAlignment="1" applyProtection="1">
      <alignment horizontal="center"/>
      <protection/>
    </xf>
    <xf numFmtId="43" fontId="0" fillId="0" borderId="17" xfId="0" applyNumberFormat="1" applyFill="1" applyBorder="1" applyAlignment="1" applyProtection="1">
      <alignment/>
      <protection/>
    </xf>
    <xf numFmtId="43" fontId="0" fillId="0" borderId="13" xfId="0" applyNumberFormat="1" applyBorder="1" applyAlignment="1" applyProtection="1">
      <alignment/>
      <protection/>
    </xf>
    <xf numFmtId="43" fontId="0" fillId="0" borderId="18" xfId="0" applyNumberFormat="1" applyBorder="1" applyAlignment="1" applyProtection="1">
      <alignment horizontal="fill"/>
      <protection/>
    </xf>
    <xf numFmtId="43" fontId="0" fillId="0" borderId="88" xfId="0" applyNumberFormat="1" applyBorder="1" applyAlignment="1" applyProtection="1">
      <alignment/>
      <protection/>
    </xf>
    <xf numFmtId="43" fontId="0" fillId="0" borderId="18" xfId="0" applyNumberFormat="1" applyBorder="1" applyAlignment="1" applyProtection="1" quotePrefix="1">
      <alignment/>
      <protection/>
    </xf>
    <xf numFmtId="43" fontId="0" fillId="0" borderId="0" xfId="0" applyNumberFormat="1" applyAlignment="1">
      <alignment horizontal="center"/>
    </xf>
    <xf numFmtId="37" fontId="0" fillId="0" borderId="15" xfId="0" applyFont="1" applyBorder="1" applyAlignment="1" applyProtection="1">
      <alignment vertical="top"/>
      <protection/>
    </xf>
    <xf numFmtId="37" fontId="0" fillId="0" borderId="16" xfId="0" applyFont="1" applyBorder="1" applyAlignment="1" applyProtection="1">
      <alignment/>
      <protection/>
    </xf>
    <xf numFmtId="37" fontId="2" fillId="0" borderId="15" xfId="0" applyFont="1" applyBorder="1" applyAlignment="1" applyProtection="1">
      <alignment vertical="top"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 quotePrefix="1">
      <alignment horizontal="left"/>
      <protection/>
    </xf>
    <xf numFmtId="37" fontId="0" fillId="0" borderId="10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6" xfId="0" applyFont="1" applyBorder="1" applyAlignment="1" applyProtection="1" quotePrefix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0" fillId="0" borderId="12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 quotePrefix="1">
      <alignment horizontal="center"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43" fontId="0" fillId="0" borderId="89" xfId="0" applyNumberFormat="1" applyBorder="1" applyAlignment="1" applyProtection="1">
      <alignment/>
      <protection/>
    </xf>
    <xf numFmtId="43" fontId="0" fillId="0" borderId="90" xfId="0" applyNumberFormat="1" applyBorder="1" applyAlignment="1" applyProtection="1">
      <alignment/>
      <protection/>
    </xf>
    <xf numFmtId="43" fontId="0" fillId="0" borderId="91" xfId="0" applyNumberFormat="1" applyBorder="1" applyAlignment="1" applyProtection="1">
      <alignment/>
      <protection/>
    </xf>
    <xf numFmtId="43" fontId="0" fillId="0" borderId="92" xfId="0" applyNumberFormat="1" applyBorder="1" applyAlignment="1" applyProtection="1">
      <alignment/>
      <protection/>
    </xf>
    <xf numFmtId="43" fontId="0" fillId="0" borderId="78" xfId="0" applyNumberFormat="1" applyBorder="1" applyAlignment="1" applyProtection="1">
      <alignment/>
      <protection/>
    </xf>
    <xf numFmtId="37" fontId="2" fillId="0" borderId="16" xfId="0" applyFont="1" applyBorder="1" applyAlignment="1" applyProtection="1" quotePrefix="1">
      <alignment horizontal="center"/>
      <protection/>
    </xf>
    <xf numFmtId="43" fontId="0" fillId="0" borderId="93" xfId="0" applyNumberFormat="1" applyBorder="1" applyAlignment="1" applyProtection="1">
      <alignment/>
      <protection/>
    </xf>
    <xf numFmtId="43" fontId="0" fillId="0" borderId="94" xfId="0" applyNumberFormat="1" applyBorder="1" applyAlignment="1" applyProtection="1">
      <alignment/>
      <protection/>
    </xf>
    <xf numFmtId="43" fontId="0" fillId="0" borderId="95" xfId="0" applyNumberFormat="1" applyBorder="1" applyAlignment="1" applyProtection="1">
      <alignment/>
      <protection/>
    </xf>
    <xf numFmtId="37" fontId="0" fillId="0" borderId="15" xfId="0" applyFont="1" applyBorder="1" applyAlignment="1">
      <alignment/>
    </xf>
    <xf numFmtId="43" fontId="0" fillId="0" borderId="16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21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4" xfId="0" applyNumberFormat="1" applyBorder="1" applyAlignment="1">
      <alignment/>
    </xf>
    <xf numFmtId="43" fontId="0" fillId="0" borderId="19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Alignment="1">
      <alignment horizontal="centerContinuous"/>
    </xf>
    <xf numFmtId="43" fontId="0" fillId="0" borderId="29" xfId="0" applyNumberFormat="1" applyBorder="1" applyAlignment="1">
      <alignment/>
    </xf>
    <xf numFmtId="43" fontId="0" fillId="0" borderId="15" xfId="0" applyNumberFormat="1" applyBorder="1" applyAlignment="1">
      <alignment horizontal="centerContinuous"/>
    </xf>
    <xf numFmtId="0" fontId="17" fillId="0" borderId="29" xfId="62" applyFont="1" applyBorder="1">
      <alignment/>
      <protection/>
    </xf>
    <xf numFmtId="0" fontId="1" fillId="0" borderId="29" xfId="62" applyFont="1" applyBorder="1">
      <alignment/>
      <protection/>
    </xf>
    <xf numFmtId="0" fontId="1" fillId="0" borderId="29" xfId="62" applyFont="1" applyBorder="1">
      <alignment/>
      <protection/>
    </xf>
    <xf numFmtId="43" fontId="17" fillId="0" borderId="57" xfId="42" applyNumberFormat="1" applyFont="1" applyBorder="1" applyAlignment="1">
      <alignment/>
    </xf>
    <xf numFmtId="43" fontId="17" fillId="0" borderId="57" xfId="62" applyNumberFormat="1" applyBorder="1">
      <alignment/>
      <protection/>
    </xf>
    <xf numFmtId="49" fontId="17" fillId="0" borderId="0" xfId="62" applyNumberFormat="1" applyFont="1" applyAlignment="1">
      <alignment horizontal="centerContinuous"/>
      <protection/>
    </xf>
    <xf numFmtId="0" fontId="17" fillId="0" borderId="52" xfId="62" applyFont="1" applyBorder="1">
      <alignment/>
      <protection/>
    </xf>
    <xf numFmtId="0" fontId="17" fillId="0" borderId="51" xfId="62" applyFont="1" applyBorder="1">
      <alignment/>
      <protection/>
    </xf>
    <xf numFmtId="0" fontId="19" fillId="0" borderId="52" xfId="62" applyFont="1" applyBorder="1">
      <alignment/>
      <protection/>
    </xf>
    <xf numFmtId="0" fontId="17" fillId="0" borderId="30" xfId="62" applyFont="1" applyBorder="1">
      <alignment/>
      <protection/>
    </xf>
    <xf numFmtId="0" fontId="19" fillId="0" borderId="52" xfId="62" applyFont="1" applyBorder="1" applyAlignment="1">
      <alignment horizontal="center"/>
      <protection/>
    </xf>
    <xf numFmtId="173" fontId="19" fillId="0" borderId="0" xfId="62" applyNumberFormat="1" applyFont="1" applyAlignment="1" applyProtection="1" quotePrefix="1">
      <alignment horizontal="center"/>
      <protection/>
    </xf>
    <xf numFmtId="173" fontId="19" fillId="0" borderId="0" xfId="62" applyNumberFormat="1" applyFont="1" applyAlignment="1">
      <alignment horizontal="center"/>
      <protection/>
    </xf>
    <xf numFmtId="1" fontId="19" fillId="0" borderId="0" xfId="62" applyNumberFormat="1" applyFont="1" applyAlignment="1" applyProtection="1" quotePrefix="1">
      <alignment horizontal="center"/>
      <protection/>
    </xf>
    <xf numFmtId="1" fontId="17" fillId="0" borderId="52" xfId="62" applyNumberFormat="1" applyFont="1" applyBorder="1">
      <alignment/>
      <protection/>
    </xf>
    <xf numFmtId="0" fontId="17" fillId="0" borderId="57" xfId="62" applyFont="1" applyBorder="1">
      <alignment/>
      <protection/>
    </xf>
    <xf numFmtId="43" fontId="17" fillId="0" borderId="0" xfId="62" applyNumberFormat="1" applyFont="1">
      <alignment/>
      <protection/>
    </xf>
    <xf numFmtId="0" fontId="17" fillId="0" borderId="57" xfId="62" applyFont="1" applyBorder="1" applyAlignment="1">
      <alignment horizontal="center"/>
      <protection/>
    </xf>
    <xf numFmtId="0" fontId="17" fillId="0" borderId="0" xfId="62" applyFont="1" applyAlignment="1">
      <alignment horizontal="centerContinuous"/>
      <protection/>
    </xf>
    <xf numFmtId="0" fontId="17" fillId="0" borderId="0" xfId="62" applyFont="1" applyAlignment="1">
      <alignment horizontal="center"/>
      <protection/>
    </xf>
    <xf numFmtId="0" fontId="30" fillId="0" borderId="0" xfId="62" applyFont="1" applyAlignment="1">
      <alignment horizontal="center"/>
      <protection/>
    </xf>
    <xf numFmtId="0" fontId="37" fillId="0" borderId="0" xfId="62" applyFont="1">
      <alignment/>
      <protection/>
    </xf>
    <xf numFmtId="0" fontId="17" fillId="0" borderId="0" xfId="62" applyFont="1" applyBorder="1">
      <alignment/>
      <protection/>
    </xf>
    <xf numFmtId="0" fontId="17" fillId="0" borderId="17" xfId="62" applyFont="1" applyBorder="1">
      <alignment/>
      <protection/>
    </xf>
    <xf numFmtId="0" fontId="17" fillId="0" borderId="20" xfId="62" applyFont="1" applyBorder="1">
      <alignment/>
      <protection/>
    </xf>
    <xf numFmtId="1" fontId="19" fillId="0" borderId="20" xfId="42" applyNumberFormat="1" applyFont="1" applyBorder="1" applyAlignment="1" applyProtection="1">
      <alignment horizontal="center"/>
      <protection/>
    </xf>
    <xf numFmtId="0" fontId="19" fillId="0" borderId="20" xfId="62" applyFont="1" applyBorder="1">
      <alignment/>
      <protection/>
    </xf>
    <xf numFmtId="0" fontId="17" fillId="0" borderId="31" xfId="62" applyFont="1" applyBorder="1">
      <alignment/>
      <protection/>
    </xf>
    <xf numFmtId="0" fontId="17" fillId="0" borderId="49" xfId="62" applyFont="1" applyBorder="1">
      <alignment/>
      <protection/>
    </xf>
    <xf numFmtId="1" fontId="17" fillId="0" borderId="57" xfId="42" applyNumberFormat="1" applyFont="1" applyBorder="1" applyAlignment="1">
      <alignment horizontal="center"/>
    </xf>
    <xf numFmtId="43" fontId="17" fillId="0" borderId="57" xfId="42" applyNumberFormat="1" applyFont="1" applyBorder="1" applyAlignment="1">
      <alignment/>
    </xf>
    <xf numFmtId="0" fontId="19" fillId="0" borderId="53" xfId="62" applyFont="1" applyBorder="1" applyAlignment="1">
      <alignment horizontal="center"/>
      <protection/>
    </xf>
    <xf numFmtId="49" fontId="17" fillId="0" borderId="0" xfId="62" applyNumberFormat="1" applyFont="1" applyAlignment="1">
      <alignment horizontal="center"/>
      <protection/>
    </xf>
    <xf numFmtId="0" fontId="19" fillId="0" borderId="64" xfId="62" applyFont="1" applyBorder="1" applyAlignment="1">
      <alignment horizontal="center"/>
      <protection/>
    </xf>
    <xf numFmtId="0" fontId="19" fillId="0" borderId="52" xfId="62" applyFont="1" applyBorder="1" applyAlignment="1" applyProtection="1">
      <alignment horizontal="center"/>
      <protection/>
    </xf>
    <xf numFmtId="43" fontId="17" fillId="0" borderId="57" xfId="62" applyNumberFormat="1" applyFont="1" applyBorder="1" applyAlignment="1">
      <alignment horizontal="center"/>
      <protection/>
    </xf>
    <xf numFmtId="43" fontId="2" fillId="0" borderId="15" xfId="0" applyNumberFormat="1" applyFont="1" applyBorder="1" applyAlignment="1">
      <alignment/>
    </xf>
    <xf numFmtId="37" fontId="0" fillId="0" borderId="0" xfId="0" applyFont="1" applyAlignment="1">
      <alignment horizontal="centerContinuous"/>
    </xf>
    <xf numFmtId="37" fontId="0" fillId="0" borderId="0" xfId="0" applyFont="1" applyAlignment="1">
      <alignment/>
    </xf>
    <xf numFmtId="43" fontId="2" fillId="0" borderId="15" xfId="0" applyNumberFormat="1" applyFont="1" applyBorder="1" applyAlignment="1" applyProtection="1">
      <alignment/>
      <protection/>
    </xf>
    <xf numFmtId="43" fontId="2" fillId="0" borderId="0" xfId="0" applyNumberFormat="1" applyFont="1" applyAlignment="1">
      <alignment/>
    </xf>
    <xf numFmtId="37" fontId="2" fillId="0" borderId="0" xfId="0" applyFont="1" applyAlignment="1">
      <alignment horizontal="left"/>
    </xf>
    <xf numFmtId="37" fontId="0" fillId="0" borderId="16" xfId="0" applyNumberFormat="1" applyFont="1" applyBorder="1" applyAlignment="1" applyProtection="1">
      <alignment/>
      <protection/>
    </xf>
    <xf numFmtId="37" fontId="0" fillId="0" borderId="0" xfId="0" applyFont="1" applyAlignment="1">
      <alignment horizontal="center"/>
    </xf>
    <xf numFmtId="43" fontId="0" fillId="0" borderId="15" xfId="0" applyNumberFormat="1" applyBorder="1" applyAlignment="1" applyProtection="1">
      <alignment/>
      <protection/>
    </xf>
    <xf numFmtId="43" fontId="0" fillId="0" borderId="40" xfId="0" applyNumberFormat="1" applyBorder="1" applyAlignment="1" applyProtection="1">
      <alignment/>
      <protection/>
    </xf>
    <xf numFmtId="0" fontId="0" fillId="0" borderId="15" xfId="63" applyFont="1" applyBorder="1" applyAlignment="1">
      <alignment horizontal="center"/>
      <protection/>
    </xf>
    <xf numFmtId="39" fontId="0" fillId="0" borderId="19" xfId="0" applyNumberFormat="1" applyFill="1" applyBorder="1" applyAlignment="1" applyProtection="1">
      <alignment/>
      <protection/>
    </xf>
    <xf numFmtId="0" fontId="26" fillId="34" borderId="30" xfId="0" applyNumberFormat="1" applyFont="1" applyFill="1" applyBorder="1" applyAlignment="1">
      <alignment/>
    </xf>
    <xf numFmtId="214" fontId="26" fillId="34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3" fontId="43" fillId="0" borderId="0" xfId="61" applyNumberFormat="1" applyFont="1">
      <alignment/>
      <protection/>
    </xf>
    <xf numFmtId="3" fontId="68" fillId="0" borderId="0" xfId="61" applyNumberFormat="1">
      <alignment/>
      <protection/>
    </xf>
    <xf numFmtId="3" fontId="44" fillId="0" borderId="0" xfId="61" applyNumberFormat="1" applyFont="1" applyAlignment="1">
      <alignment horizontal="center"/>
      <protection/>
    </xf>
    <xf numFmtId="3" fontId="68" fillId="0" borderId="10" xfId="61" applyNumberFormat="1" applyBorder="1">
      <alignment/>
      <protection/>
    </xf>
    <xf numFmtId="3" fontId="68" fillId="0" borderId="11" xfId="61" applyNumberFormat="1" applyBorder="1">
      <alignment/>
      <protection/>
    </xf>
    <xf numFmtId="3" fontId="68" fillId="0" borderId="12" xfId="61" applyNumberFormat="1" applyBorder="1">
      <alignment/>
      <protection/>
    </xf>
    <xf numFmtId="3" fontId="68" fillId="0" borderId="0" xfId="61" applyNumberFormat="1" applyAlignment="1">
      <alignment horizontal="center"/>
      <protection/>
    </xf>
    <xf numFmtId="37" fontId="68" fillId="0" borderId="0" xfId="61" applyNumberFormat="1" applyProtection="1">
      <alignment/>
      <protection/>
    </xf>
    <xf numFmtId="37" fontId="68" fillId="0" borderId="33" xfId="61" applyNumberFormat="1" applyBorder="1" applyProtection="1">
      <alignment/>
      <protection/>
    </xf>
    <xf numFmtId="37" fontId="68" fillId="0" borderId="30" xfId="61" applyNumberFormat="1" applyBorder="1" applyProtection="1">
      <alignment/>
      <protection/>
    </xf>
    <xf numFmtId="3" fontId="68" fillId="0" borderId="15" xfId="61" applyNumberFormat="1" applyBorder="1">
      <alignment/>
      <protection/>
    </xf>
    <xf numFmtId="3" fontId="68" fillId="0" borderId="15" xfId="61" applyNumberFormat="1" applyBorder="1" applyAlignment="1">
      <alignment horizontal="right"/>
      <protection/>
    </xf>
    <xf numFmtId="3" fontId="68" fillId="0" borderId="16" xfId="61" applyNumberFormat="1" applyBorder="1">
      <alignment/>
      <protection/>
    </xf>
    <xf numFmtId="39" fontId="68" fillId="0" borderId="15" xfId="61" applyNumberFormat="1" applyBorder="1" applyProtection="1">
      <alignment/>
      <protection/>
    </xf>
    <xf numFmtId="37" fontId="68" fillId="0" borderId="36" xfId="61" applyNumberFormat="1" applyBorder="1" applyProtection="1">
      <alignment/>
      <protection/>
    </xf>
    <xf numFmtId="37" fontId="68" fillId="0" borderId="15" xfId="61" applyNumberFormat="1" applyBorder="1" applyAlignment="1" applyProtection="1">
      <alignment horizontal="center"/>
      <protection/>
    </xf>
    <xf numFmtId="37" fontId="68" fillId="0" borderId="31" xfId="61" applyNumberFormat="1" applyBorder="1" applyAlignment="1" applyProtection="1">
      <alignment horizontal="center"/>
      <protection/>
    </xf>
    <xf numFmtId="37" fontId="68" fillId="0" borderId="15" xfId="61" applyNumberFormat="1" applyBorder="1" applyProtection="1">
      <alignment/>
      <protection/>
    </xf>
    <xf numFmtId="37" fontId="68" fillId="0" borderId="31" xfId="61" applyNumberFormat="1" applyBorder="1" applyProtection="1">
      <alignment/>
      <protection/>
    </xf>
    <xf numFmtId="39" fontId="68" fillId="0" borderId="15" xfId="61" applyNumberFormat="1" applyBorder="1" applyAlignment="1" applyProtection="1">
      <alignment horizontal="center"/>
      <protection/>
    </xf>
    <xf numFmtId="3" fontId="45" fillId="0" borderId="0" xfId="61" applyNumberFormat="1" applyFont="1" applyAlignment="1">
      <alignment horizontal="center"/>
      <protection/>
    </xf>
    <xf numFmtId="3" fontId="45" fillId="0" borderId="15" xfId="61" applyNumberFormat="1" applyFont="1" applyBorder="1">
      <alignment/>
      <protection/>
    </xf>
    <xf numFmtId="3" fontId="45" fillId="0" borderId="15" xfId="61" applyNumberFormat="1" applyFont="1" applyBorder="1" applyAlignment="1">
      <alignment horizontal="center"/>
      <protection/>
    </xf>
    <xf numFmtId="39" fontId="68" fillId="0" borderId="0" xfId="61" applyNumberFormat="1" applyProtection="1">
      <alignment/>
      <protection/>
    </xf>
    <xf numFmtId="10" fontId="68" fillId="0" borderId="57" xfId="61" applyNumberFormat="1" applyBorder="1" applyAlignment="1" applyProtection="1">
      <alignment horizontal="right"/>
      <protection/>
    </xf>
    <xf numFmtId="3" fontId="46" fillId="0" borderId="0" xfId="61" applyNumberFormat="1" applyFont="1" applyAlignment="1">
      <alignment horizontal="center"/>
      <protection/>
    </xf>
    <xf numFmtId="39" fontId="68" fillId="0" borderId="0" xfId="61" applyNumberFormat="1">
      <alignment/>
      <protection/>
    </xf>
    <xf numFmtId="3" fontId="68" fillId="0" borderId="33" xfId="61" applyNumberFormat="1" applyBorder="1">
      <alignment/>
      <protection/>
    </xf>
    <xf numFmtId="3" fontId="45" fillId="0" borderId="0" xfId="61" applyNumberFormat="1" applyFont="1">
      <alignment/>
      <protection/>
    </xf>
    <xf numFmtId="3" fontId="47" fillId="0" borderId="0" xfId="61" applyNumberFormat="1" applyFont="1">
      <alignment/>
      <protection/>
    </xf>
    <xf numFmtId="4" fontId="68" fillId="0" borderId="0" xfId="61" applyNumberFormat="1">
      <alignment/>
      <protection/>
    </xf>
    <xf numFmtId="3" fontId="46" fillId="0" borderId="0" xfId="61" applyNumberFormat="1" applyFont="1">
      <alignment/>
      <protection/>
    </xf>
    <xf numFmtId="4" fontId="68" fillId="0" borderId="15" xfId="61" applyNumberFormat="1" applyBorder="1">
      <alignment/>
      <protection/>
    </xf>
    <xf numFmtId="3" fontId="68" fillId="0" borderId="36" xfId="61" applyNumberFormat="1" applyBorder="1">
      <alignment/>
      <protection/>
    </xf>
    <xf numFmtId="4" fontId="68" fillId="0" borderId="16" xfId="61" applyNumberFormat="1" applyBorder="1">
      <alignment/>
      <protection/>
    </xf>
    <xf numFmtId="4" fontId="68" fillId="0" borderId="12" xfId="61" applyNumberFormat="1" applyBorder="1">
      <alignment/>
      <protection/>
    </xf>
    <xf numFmtId="37" fontId="0" fillId="0" borderId="68" xfId="0" applyBorder="1" applyAlignment="1">
      <alignment/>
    </xf>
    <xf numFmtId="14" fontId="0" fillId="0" borderId="15" xfId="63" applyNumberFormat="1" applyFont="1" applyBorder="1" applyAlignment="1">
      <alignment horizontal="center"/>
      <protection/>
    </xf>
    <xf numFmtId="39" fontId="0" fillId="0" borderId="17" xfId="0" applyNumberFormat="1" applyBorder="1" applyAlignment="1">
      <alignment/>
    </xf>
    <xf numFmtId="39" fontId="0" fillId="0" borderId="20" xfId="0" applyNumberFormat="1" applyBorder="1" applyAlignment="1">
      <alignment/>
    </xf>
    <xf numFmtId="39" fontId="0" fillId="0" borderId="15" xfId="0" applyNumberFormat="1" applyFont="1" applyBorder="1" applyAlignment="1" applyProtection="1">
      <alignment/>
      <protection/>
    </xf>
    <xf numFmtId="39" fontId="0" fillId="0" borderId="0" xfId="0" applyNumberFormat="1" applyFont="1" applyAlignment="1">
      <alignment/>
    </xf>
    <xf numFmtId="39" fontId="0" fillId="0" borderId="15" xfId="0" applyNumberFormat="1" applyFont="1" applyBorder="1" applyAlignment="1">
      <alignment/>
    </xf>
    <xf numFmtId="39" fontId="0" fillId="0" borderId="24" xfId="0" applyNumberFormat="1" applyFont="1" applyBorder="1" applyAlignment="1" applyProtection="1">
      <alignment/>
      <protection/>
    </xf>
    <xf numFmtId="39" fontId="0" fillId="0" borderId="10" xfId="0" applyNumberFormat="1" applyFont="1" applyBorder="1" applyAlignment="1" applyProtection="1">
      <alignment/>
      <protection/>
    </xf>
    <xf numFmtId="39" fontId="0" fillId="0" borderId="10" xfId="0" applyNumberFormat="1" applyBorder="1" applyAlignment="1">
      <alignment/>
    </xf>
    <xf numFmtId="39" fontId="2" fillId="0" borderId="10" xfId="0" applyNumberFormat="1" applyFont="1" applyBorder="1" applyAlignment="1">
      <alignment horizontal="center"/>
    </xf>
    <xf numFmtId="39" fontId="0" fillId="0" borderId="17" xfId="0" applyNumberFormat="1" applyBorder="1" applyAlignment="1">
      <alignment horizontal="fill"/>
    </xf>
    <xf numFmtId="44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37" fontId="2" fillId="0" borderId="0" xfId="0" applyFont="1" applyAlignment="1">
      <alignment/>
    </xf>
    <xf numFmtId="0" fontId="0" fillId="0" borderId="20" xfId="0" applyNumberFormat="1" applyBorder="1" applyAlignment="1">
      <alignment/>
    </xf>
    <xf numFmtId="170" fontId="0" fillId="0" borderId="0" xfId="0" applyNumberFormat="1" applyAlignment="1">
      <alignment/>
    </xf>
    <xf numFmtId="0" fontId="85" fillId="0" borderId="0" xfId="63" applyFont="1">
      <alignment/>
      <protection/>
    </xf>
    <xf numFmtId="0" fontId="26" fillId="0" borderId="0" xfId="62" applyFont="1">
      <alignment/>
      <protection/>
    </xf>
    <xf numFmtId="0" fontId="67" fillId="0" borderId="0" xfId="62" applyFont="1">
      <alignment/>
      <protection/>
    </xf>
    <xf numFmtId="0" fontId="2" fillId="0" borderId="0" xfId="63" applyFont="1" applyAlignment="1" quotePrefix="1">
      <alignment horizontal="right"/>
      <protection/>
    </xf>
    <xf numFmtId="0" fontId="0" fillId="0" borderId="15" xfId="63" applyFont="1" applyBorder="1" applyAlignment="1">
      <alignment horizontal="center"/>
      <protection/>
    </xf>
    <xf numFmtId="0" fontId="0" fillId="0" borderId="15" xfId="63" applyBorder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0" fontId="0" fillId="0" borderId="0" xfId="63" applyAlignment="1">
      <alignment horizontal="center"/>
      <protection/>
    </xf>
    <xf numFmtId="0" fontId="42" fillId="0" borderId="0" xfId="63" applyFont="1" applyAlignment="1">
      <alignment vertical="center"/>
      <protection/>
    </xf>
    <xf numFmtId="0" fontId="2" fillId="0" borderId="15" xfId="63" applyFont="1" applyBorder="1" applyAlignment="1">
      <alignment horizontal="center"/>
      <protection/>
    </xf>
    <xf numFmtId="0" fontId="2" fillId="0" borderId="15" xfId="63" applyFont="1" applyBorder="1" applyAlignment="1" quotePrefix="1">
      <alignment horizontal="center"/>
      <protection/>
    </xf>
    <xf numFmtId="0" fontId="2" fillId="0" borderId="0" xfId="63" applyFont="1" applyAlignment="1">
      <alignment horizontal="right"/>
      <protection/>
    </xf>
    <xf numFmtId="0" fontId="17" fillId="0" borderId="15" xfId="64" applyBorder="1" applyAlignment="1">
      <alignment horizontal="center"/>
      <protection/>
    </xf>
    <xf numFmtId="0" fontId="17" fillId="0" borderId="15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23" fillId="0" borderId="0" xfId="64" applyFont="1" applyAlignment="1">
      <alignment horizontal="center"/>
      <protection/>
    </xf>
    <xf numFmtId="189" fontId="17" fillId="0" borderId="15" xfId="64" applyNumberFormat="1" applyBorder="1" applyAlignment="1">
      <alignment horizontal="center"/>
      <protection/>
    </xf>
    <xf numFmtId="0" fontId="17" fillId="0" borderId="85" xfId="64" applyBorder="1">
      <alignment/>
      <protection/>
    </xf>
    <xf numFmtId="0" fontId="17" fillId="0" borderId="0" xfId="64" applyFont="1" applyAlignment="1">
      <alignment/>
      <protection/>
    </xf>
    <xf numFmtId="18" fontId="17" fillId="0" borderId="15" xfId="64" applyNumberFormat="1" applyBorder="1" applyAlignment="1">
      <alignment horizontal="center"/>
      <protection/>
    </xf>
    <xf numFmtId="0" fontId="19" fillId="0" borderId="0" xfId="64" applyFont="1" applyAlignment="1">
      <alignment horizontal="center"/>
      <protection/>
    </xf>
    <xf numFmtId="188" fontId="17" fillId="0" borderId="15" xfId="64" applyNumberFormat="1" applyBorder="1" applyAlignment="1">
      <alignment horizontal="center"/>
      <protection/>
    </xf>
    <xf numFmtId="37" fontId="0" fillId="0" borderId="50" xfId="0" applyBorder="1" applyAlignment="1">
      <alignment horizontal="center"/>
    </xf>
    <xf numFmtId="37" fontId="0" fillId="0" borderId="0" xfId="0" applyAlignment="1">
      <alignment horizontal="left"/>
    </xf>
    <xf numFmtId="37" fontId="0" fillId="0" borderId="49" xfId="0" applyBorder="1" applyAlignment="1">
      <alignment/>
    </xf>
    <xf numFmtId="37" fontId="0" fillId="0" borderId="50" xfId="0" applyBorder="1" applyAlignment="1">
      <alignment/>
    </xf>
    <xf numFmtId="37" fontId="0" fillId="0" borderId="34" xfId="0" applyBorder="1" applyAlignment="1">
      <alignment/>
    </xf>
    <xf numFmtId="37" fontId="0" fillId="0" borderId="30" xfId="0" applyBorder="1" applyAlignment="1">
      <alignment horizontal="center"/>
    </xf>
    <xf numFmtId="37" fontId="0" fillId="0" borderId="0" xfId="0" applyAlignment="1">
      <alignment horizontal="center"/>
    </xf>
    <xf numFmtId="37" fontId="0" fillId="0" borderId="20" xfId="0" applyBorder="1" applyAlignment="1">
      <alignment horizontal="center"/>
    </xf>
    <xf numFmtId="37" fontId="0" fillId="0" borderId="30" xfId="0" applyBorder="1" applyAlignment="1">
      <alignment/>
    </xf>
    <xf numFmtId="37" fontId="0" fillId="0" borderId="0" xfId="0" applyAlignment="1">
      <alignment/>
    </xf>
    <xf numFmtId="37" fontId="0" fillId="0" borderId="20" xfId="0" applyBorder="1" applyAlignment="1">
      <alignment/>
    </xf>
    <xf numFmtId="37" fontId="2" fillId="0" borderId="31" xfId="0" applyFont="1" applyBorder="1" applyAlignment="1">
      <alignment horizontal="center"/>
    </xf>
    <xf numFmtId="37" fontId="2" fillId="0" borderId="15" xfId="0" applyFont="1" applyBorder="1" applyAlignment="1">
      <alignment horizontal="center"/>
    </xf>
    <xf numFmtId="37" fontId="2" fillId="0" borderId="17" xfId="0" applyFont="1" applyBorder="1" applyAlignment="1">
      <alignment horizontal="center"/>
    </xf>
    <xf numFmtId="37" fontId="0" fillId="0" borderId="27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center"/>
      <protection/>
    </xf>
    <xf numFmtId="173" fontId="0" fillId="0" borderId="96" xfId="0" applyNumberFormat="1" applyBorder="1" applyAlignment="1" applyProtection="1">
      <alignment horizontal="center"/>
      <protection/>
    </xf>
    <xf numFmtId="173" fontId="0" fillId="0" borderId="97" xfId="0" applyNumberFormat="1" applyBorder="1" applyAlignment="1" applyProtection="1">
      <alignment horizontal="center"/>
      <protection/>
    </xf>
    <xf numFmtId="37" fontId="0" fillId="0" borderId="26" xfId="0" applyBorder="1" applyAlignment="1" applyProtection="1" quotePrefix="1">
      <alignment horizontal="center"/>
      <protection/>
    </xf>
    <xf numFmtId="37" fontId="0" fillId="0" borderId="18" xfId="0" applyBorder="1" applyAlignment="1" applyProtection="1">
      <alignment horizontal="center"/>
      <protection/>
    </xf>
    <xf numFmtId="37" fontId="0" fillId="0" borderId="26" xfId="0" applyBorder="1" applyAlignment="1" applyProtection="1">
      <alignment horizontal="center"/>
      <protection/>
    </xf>
    <xf numFmtId="37" fontId="2" fillId="0" borderId="98" xfId="0" applyFont="1" applyBorder="1" applyAlignment="1" applyProtection="1" quotePrefix="1">
      <alignment horizontal="center"/>
      <protection/>
    </xf>
    <xf numFmtId="37" fontId="2" fillId="0" borderId="99" xfId="0" applyFont="1" applyBorder="1" applyAlignment="1" applyProtection="1">
      <alignment horizontal="center"/>
      <protection/>
    </xf>
    <xf numFmtId="37" fontId="2" fillId="0" borderId="100" xfId="0" applyFont="1" applyBorder="1" applyAlignment="1" applyProtection="1">
      <alignment horizontal="center"/>
      <protection/>
    </xf>
    <xf numFmtId="37" fontId="2" fillId="0" borderId="27" xfId="0" applyFont="1" applyBorder="1" applyAlignment="1" applyProtection="1">
      <alignment horizontal="center"/>
      <protection/>
    </xf>
    <xf numFmtId="37" fontId="2" fillId="0" borderId="11" xfId="0" applyFont="1" applyBorder="1" applyAlignment="1" applyProtection="1">
      <alignment horizontal="center"/>
      <protection/>
    </xf>
    <xf numFmtId="37" fontId="2" fillId="0" borderId="25" xfId="0" applyFont="1" applyBorder="1" applyAlignment="1" applyProtection="1">
      <alignment horizontal="center"/>
      <protection/>
    </xf>
    <xf numFmtId="37" fontId="2" fillId="0" borderId="12" xfId="0" applyFont="1" applyBorder="1" applyAlignment="1" applyProtection="1">
      <alignment horizontal="center"/>
      <protection/>
    </xf>
    <xf numFmtId="37" fontId="2" fillId="0" borderId="14" xfId="0" applyFont="1" applyBorder="1" applyAlignment="1" applyProtection="1">
      <alignment horizontal="center"/>
      <protection/>
    </xf>
    <xf numFmtId="37" fontId="2" fillId="0" borderId="25" xfId="0" applyFont="1" applyBorder="1" applyAlignment="1" applyProtection="1" quotePrefix="1">
      <alignment horizontal="center"/>
      <protection/>
    </xf>
    <xf numFmtId="173" fontId="2" fillId="0" borderId="25" xfId="0" applyNumberFormat="1" applyFont="1" applyBorder="1" applyAlignment="1" applyProtection="1" quotePrefix="1">
      <alignment horizontal="center"/>
      <protection/>
    </xf>
    <xf numFmtId="173" fontId="2" fillId="0" borderId="12" xfId="0" applyNumberFormat="1" applyFont="1" applyBorder="1" applyAlignment="1" applyProtection="1">
      <alignment horizontal="center"/>
      <protection/>
    </xf>
    <xf numFmtId="37" fontId="2" fillId="0" borderId="98" xfId="0" applyFont="1" applyBorder="1" applyAlignment="1" applyProtection="1">
      <alignment horizontal="center"/>
      <protection/>
    </xf>
    <xf numFmtId="37" fontId="2" fillId="0" borderId="101" xfId="0" applyFont="1" applyBorder="1" applyAlignment="1" applyProtection="1">
      <alignment horizontal="center"/>
      <protection/>
    </xf>
    <xf numFmtId="37" fontId="2" fillId="0" borderId="102" xfId="0" applyFont="1" applyBorder="1" applyAlignment="1" applyProtection="1" quotePrefix="1">
      <alignment horizontal="center"/>
      <protection/>
    </xf>
    <xf numFmtId="37" fontId="2" fillId="0" borderId="103" xfId="0" applyFont="1" applyBorder="1" applyAlignment="1" applyProtection="1">
      <alignment horizontal="center"/>
      <protection/>
    </xf>
    <xf numFmtId="37" fontId="2" fillId="0" borderId="102" xfId="0" applyFont="1" applyBorder="1" applyAlignment="1" applyProtection="1">
      <alignment horizontal="center"/>
      <protection/>
    </xf>
    <xf numFmtId="173" fontId="2" fillId="0" borderId="25" xfId="0" applyNumberFormat="1" applyFont="1" applyBorder="1" applyAlignment="1" applyProtection="1">
      <alignment horizontal="center"/>
      <protection/>
    </xf>
    <xf numFmtId="37" fontId="5" fillId="0" borderId="0" xfId="0" applyFont="1" applyBorder="1" applyAlignment="1" applyProtection="1">
      <alignment/>
      <protection/>
    </xf>
    <xf numFmtId="37" fontId="5" fillId="0" borderId="11" xfId="0" applyFont="1" applyBorder="1" applyAlignment="1" applyProtection="1">
      <alignment/>
      <protection/>
    </xf>
    <xf numFmtId="37" fontId="2" fillId="0" borderId="27" xfId="0" applyFont="1" applyBorder="1" applyAlignment="1" applyProtection="1" quotePrefix="1">
      <alignment horizontal="center"/>
      <protection/>
    </xf>
    <xf numFmtId="37" fontId="2" fillId="0" borderId="26" xfId="0" applyFont="1" applyBorder="1" applyAlignment="1" applyProtection="1">
      <alignment horizontal="center"/>
      <protection/>
    </xf>
    <xf numFmtId="37" fontId="2" fillId="0" borderId="18" xfId="0" applyFont="1" applyBorder="1" applyAlignment="1" applyProtection="1">
      <alignment horizontal="center"/>
      <protection/>
    </xf>
    <xf numFmtId="173" fontId="2" fillId="0" borderId="96" xfId="0" applyNumberFormat="1" applyFont="1" applyBorder="1" applyAlignment="1" applyProtection="1">
      <alignment horizontal="center"/>
      <protection/>
    </xf>
    <xf numFmtId="173" fontId="2" fillId="0" borderId="97" xfId="0" applyNumberFormat="1" applyFont="1" applyBorder="1" applyAlignment="1" applyProtection="1">
      <alignment horizontal="center"/>
      <protection/>
    </xf>
    <xf numFmtId="37" fontId="2" fillId="0" borderId="15" xfId="0" applyFont="1" applyBorder="1" applyAlignment="1" applyProtection="1">
      <alignment horizontal="center"/>
      <protection/>
    </xf>
    <xf numFmtId="37" fontId="2" fillId="0" borderId="16" xfId="0" applyFont="1" applyBorder="1" applyAlignment="1" applyProtection="1">
      <alignment horizontal="center"/>
      <protection/>
    </xf>
    <xf numFmtId="37" fontId="0" fillId="0" borderId="0" xfId="0" applyAlignment="1">
      <alignment horizontal="right"/>
    </xf>
    <xf numFmtId="0" fontId="23" fillId="0" borderId="30" xfId="62" applyNumberFormat="1" applyFont="1" applyBorder="1" applyAlignment="1">
      <alignment horizontal="center"/>
      <protection/>
    </xf>
    <xf numFmtId="0" fontId="23" fillId="0" borderId="0" xfId="62" applyNumberFormat="1" applyFont="1" applyBorder="1" applyAlignment="1">
      <alignment horizontal="center"/>
      <protection/>
    </xf>
    <xf numFmtId="0" fontId="23" fillId="0" borderId="20" xfId="62" applyNumberFormat="1" applyFont="1" applyBorder="1" applyAlignment="1">
      <alignment horizontal="center"/>
      <protection/>
    </xf>
    <xf numFmtId="0" fontId="19" fillId="0" borderId="31" xfId="62" applyFont="1" applyBorder="1" applyAlignment="1">
      <alignment horizontal="center"/>
      <protection/>
    </xf>
    <xf numFmtId="0" fontId="19" fillId="0" borderId="15" xfId="62" applyFont="1" applyBorder="1" applyAlignment="1">
      <alignment horizontal="center"/>
      <protection/>
    </xf>
    <xf numFmtId="0" fontId="19" fillId="0" borderId="17" xfId="62" applyFont="1" applyBorder="1" applyAlignment="1">
      <alignment horizontal="center"/>
      <protection/>
    </xf>
    <xf numFmtId="0" fontId="19" fillId="0" borderId="0" xfId="62" applyFont="1" applyAlignment="1">
      <alignment horizontal="center"/>
      <protection/>
    </xf>
    <xf numFmtId="0" fontId="19" fillId="0" borderId="0" xfId="62" applyFont="1" applyAlignment="1">
      <alignment horizontal="center"/>
      <protection/>
    </xf>
    <xf numFmtId="0" fontId="24" fillId="0" borderId="31" xfId="62" applyFont="1" applyBorder="1" applyAlignment="1" quotePrefix="1">
      <alignment horizontal="center"/>
      <protection/>
    </xf>
    <xf numFmtId="0" fontId="24" fillId="0" borderId="15" xfId="62" applyFont="1" applyBorder="1" applyAlignment="1" quotePrefix="1">
      <alignment horizontal="center"/>
      <protection/>
    </xf>
    <xf numFmtId="0" fontId="19" fillId="0" borderId="61" xfId="62" applyFont="1" applyBorder="1" applyAlignment="1">
      <alignment horizontal="center"/>
      <protection/>
    </xf>
    <xf numFmtId="0" fontId="19" fillId="0" borderId="29" xfId="62" applyFont="1" applyBorder="1" applyAlignment="1">
      <alignment horizontal="center"/>
      <protection/>
    </xf>
    <xf numFmtId="0" fontId="19" fillId="0" borderId="15" xfId="62" applyFont="1" applyBorder="1" applyAlignment="1">
      <alignment horizontal="center"/>
      <protection/>
    </xf>
    <xf numFmtId="0" fontId="19" fillId="0" borderId="0" xfId="62" applyFont="1" applyAlignment="1" quotePrefix="1">
      <alignment horizontal="center"/>
      <protection/>
    </xf>
    <xf numFmtId="0" fontId="19" fillId="0" borderId="30" xfId="62" applyFont="1" applyBorder="1" applyAlignment="1">
      <alignment horizontal="center"/>
      <protection/>
    </xf>
    <xf numFmtId="0" fontId="19" fillId="0" borderId="20" xfId="62" applyFont="1" applyBorder="1" applyAlignment="1">
      <alignment horizontal="center"/>
      <protection/>
    </xf>
    <xf numFmtId="0" fontId="17" fillId="0" borderId="30" xfId="62" applyFont="1" applyBorder="1">
      <alignment/>
      <protection/>
    </xf>
    <xf numFmtId="0" fontId="17" fillId="0" borderId="34" xfId="62" applyFont="1" applyBorder="1">
      <alignment/>
      <protection/>
    </xf>
    <xf numFmtId="0" fontId="19" fillId="0" borderId="30" xfId="62" applyFont="1" applyBorder="1">
      <alignment/>
      <protection/>
    </xf>
    <xf numFmtId="0" fontId="19" fillId="0" borderId="20" xfId="62" applyFont="1" applyBorder="1">
      <alignment/>
      <protection/>
    </xf>
    <xf numFmtId="0" fontId="17" fillId="0" borderId="31" xfId="62" applyFont="1" applyBorder="1">
      <alignment/>
      <protection/>
    </xf>
    <xf numFmtId="0" fontId="17" fillId="0" borderId="17" xfId="62" applyFont="1" applyBorder="1">
      <alignment/>
      <protection/>
    </xf>
    <xf numFmtId="43" fontId="17" fillId="0" borderId="0" xfId="62" applyNumberFormat="1" applyFont="1" applyAlignment="1">
      <alignment horizontal="center"/>
      <protection/>
    </xf>
    <xf numFmtId="0" fontId="17" fillId="0" borderId="61" xfId="62" applyFont="1" applyBorder="1">
      <alignment/>
      <protection/>
    </xf>
    <xf numFmtId="0" fontId="17" fillId="0" borderId="29" xfId="62" applyFont="1" applyBorder="1">
      <alignment/>
      <protection/>
    </xf>
    <xf numFmtId="0" fontId="19" fillId="0" borderId="51" xfId="62" applyFont="1" applyBorder="1" applyAlignment="1">
      <alignment horizontal="center"/>
      <protection/>
    </xf>
    <xf numFmtId="37" fontId="2" fillId="0" borderId="0" xfId="0" applyFont="1" applyAlignment="1">
      <alignment horizontal="right"/>
    </xf>
    <xf numFmtId="37" fontId="38" fillId="0" borderId="0" xfId="0" applyFont="1" applyAlignment="1">
      <alignment horizontal="right"/>
    </xf>
    <xf numFmtId="0" fontId="18" fillId="0" borderId="51" xfId="62" applyFont="1" applyBorder="1" applyAlignment="1">
      <alignment horizontal="center"/>
      <protection/>
    </xf>
    <xf numFmtId="0" fontId="33" fillId="0" borderId="51" xfId="62" applyFont="1" applyBorder="1" applyAlignment="1">
      <alignment horizontal="center"/>
      <protection/>
    </xf>
    <xf numFmtId="0" fontId="19" fillId="0" borderId="51" xfId="62" applyFont="1" applyBorder="1" applyAlignment="1">
      <alignment wrapText="1"/>
      <protection/>
    </xf>
    <xf numFmtId="0" fontId="17" fillId="0" borderId="51" xfId="62" applyBorder="1" applyAlignment="1">
      <alignment wrapText="1"/>
      <protection/>
    </xf>
    <xf numFmtId="0" fontId="18" fillId="0" borderId="51" xfId="62" applyFont="1" applyBorder="1" applyAlignment="1">
      <alignment horizontal="center"/>
      <protection/>
    </xf>
    <xf numFmtId="0" fontId="33" fillId="0" borderId="29" xfId="62" applyFont="1" applyBorder="1" applyAlignment="1">
      <alignment horizontal="center"/>
      <protection/>
    </xf>
    <xf numFmtId="0" fontId="18" fillId="0" borderId="0" xfId="62" applyFont="1" applyAlignment="1">
      <alignment horizontal="center"/>
      <protection/>
    </xf>
    <xf numFmtId="0" fontId="17" fillId="0" borderId="0" xfId="62" applyAlignment="1">
      <alignment horizontal="center"/>
      <protection/>
    </xf>
    <xf numFmtId="0" fontId="34" fillId="0" borderId="45" xfId="62" applyFont="1" applyBorder="1" applyAlignment="1">
      <alignment horizontal="center"/>
      <protection/>
    </xf>
    <xf numFmtId="0" fontId="35" fillId="0" borderId="45" xfId="62" applyFont="1" applyBorder="1" applyAlignment="1">
      <alignment horizontal="center"/>
      <protection/>
    </xf>
    <xf numFmtId="0" fontId="27" fillId="32" borderId="104" xfId="62" applyFont="1" applyFill="1" applyBorder="1" applyAlignment="1">
      <alignment horizontal="center"/>
      <protection/>
    </xf>
    <xf numFmtId="0" fontId="26" fillId="32" borderId="15" xfId="62" applyFont="1" applyFill="1" applyBorder="1" applyAlignment="1">
      <alignment horizontal="center"/>
      <protection/>
    </xf>
    <xf numFmtId="0" fontId="27" fillId="32" borderId="62" xfId="62" applyFont="1" applyFill="1" applyBorder="1" applyAlignment="1">
      <alignment horizontal="center"/>
      <protection/>
    </xf>
    <xf numFmtId="0" fontId="26" fillId="32" borderId="51" xfId="62" applyFont="1" applyFill="1" applyBorder="1" applyAlignment="1">
      <alignment horizontal="center"/>
      <protection/>
    </xf>
    <xf numFmtId="0" fontId="27" fillId="0" borderId="62" xfId="62" applyFont="1" applyBorder="1" applyAlignment="1">
      <alignment horizontal="center"/>
      <protection/>
    </xf>
    <xf numFmtId="0" fontId="26" fillId="0" borderId="51" xfId="62" applyFont="1" applyBorder="1" applyAlignment="1">
      <alignment horizontal="center"/>
      <protection/>
    </xf>
    <xf numFmtId="213" fontId="17" fillId="0" borderId="65" xfId="62" applyNumberFormat="1" applyFont="1" applyBorder="1" applyAlignment="1" quotePrefix="1">
      <alignment horizontal="center"/>
      <protection/>
    </xf>
    <xf numFmtId="3" fontId="68" fillId="0" borderId="25" xfId="61" applyNumberFormat="1" applyBorder="1" applyAlignment="1">
      <alignment horizontal="center"/>
      <protection/>
    </xf>
    <xf numFmtId="3" fontId="68" fillId="0" borderId="12" xfId="61" applyNumberFormat="1" applyBorder="1" applyAlignment="1">
      <alignment horizontal="center"/>
      <protection/>
    </xf>
    <xf numFmtId="3" fontId="68" fillId="0" borderId="10" xfId="61" applyNumberFormat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Sea Isle Budget 02 " xfId="62"/>
    <cellStyle name="Normal_SHTACAP" xfId="63"/>
    <cellStyle name="Normal_Woodbine Budget 02 Introduction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externalLink" Target="externalLinks/externalLink1.xml" /><Relationship Id="rId63" Type="http://schemas.openxmlformats.org/officeDocument/2006/relationships/externalLink" Target="externalLinks/externalLink2.xml" /><Relationship Id="rId64" Type="http://schemas.openxmlformats.org/officeDocument/2006/relationships/externalLink" Target="externalLinks/externalLink3.xml" /><Relationship Id="rId65" Type="http://schemas.openxmlformats.org/officeDocument/2006/relationships/externalLink" Target="externalLinks/externalLink4.xml" /><Relationship Id="rId66" Type="http://schemas.openxmlformats.org/officeDocument/2006/relationships/externalLink" Target="externalLinks/externalLink5.xml" /><Relationship Id="rId67" Type="http://schemas.openxmlformats.org/officeDocument/2006/relationships/externalLink" Target="externalLinks/externalLink6.xml" /><Relationship Id="rId68" Type="http://schemas.openxmlformats.org/officeDocument/2006/relationships/externalLink" Target="externalLinks/externalLink7.xml" /><Relationship Id="rId69" Type="http://schemas.openxmlformats.org/officeDocument/2006/relationships/externalLink" Target="externalLinks/externalLink8.xml" /><Relationship Id="rId70" Type="http://schemas.openxmlformats.org/officeDocument/2006/relationships/externalLink" Target="externalLinks/externalLink9.xml" /><Relationship Id="rId7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ARTZ-SERVER\data\Muni\Woodbine\Woodbine%20Budget%2002%20Introduc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ARTZ-SERVER\data\Muni\SeaIsle\Sea%20Isle%20Budget%2002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ARTZ-SERVER\data\AUDIT\Woodbine\1999\Woodbine%20Budget%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k\data\Muni\Elmer\2007\Budget\2008%20BUDG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j.gov/dca/lgs/fiscal/bud_forms/2011%20CY%20Municipal%20Budget%20with%20library%20chang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j.gov/dca/lgs/fiscal/bud_forms/library_budget_sheets_v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j.gov/dca/lgs/fiscal/bud_forms/mds_sf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UGENE~1.MCC\LOCALS~1\TEMP\2011%20CY%20Municipal%20Budget%20with%20library%20chang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OAL%20Rulemaking\User-Friendly%20Budget\Municipal%20Budget%20Rule%20Proposal\2015%20Municipal%20Budget%20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Reserve"/>
      <sheetName val="Summary"/>
      <sheetName val="Tax Rate"/>
      <sheetName val="Info"/>
      <sheetName val="Advertisement"/>
      <sheetName val="Sheet A"/>
      <sheetName val="1"/>
      <sheetName val="1a"/>
      <sheetName val="2"/>
      <sheetName val="3"/>
      <sheetName val="3a"/>
      <sheetName val="3b"/>
      <sheetName val="Cap Cal"/>
      <sheetName val="3d"/>
      <sheetName val="Revenues"/>
      <sheetName val="12"/>
      <sheetName val="13"/>
      <sheetName val="14"/>
      <sheetName val="15"/>
      <sheetName val="15a"/>
      <sheetName val="15b"/>
      <sheetName val="15c"/>
      <sheetName val="15d"/>
      <sheetName val="15e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4a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1"/>
      <sheetName val="42"/>
      <sheetName val="40"/>
      <sheetName val="40a"/>
      <sheetName val="40b"/>
      <sheetName val="40c"/>
      <sheetName val="40d"/>
      <sheetName val="44"/>
      <sheetName val="43"/>
      <sheetName val="3c"/>
    </sheetNames>
    <sheetDataSet>
      <sheetData sheetId="34">
        <row r="15">
          <cell r="F15">
            <v>8300</v>
          </cell>
          <cell r="H15">
            <v>8800</v>
          </cell>
          <cell r="L15">
            <v>8800</v>
          </cell>
          <cell r="N15">
            <v>8800</v>
          </cell>
          <cell r="P15">
            <v>0</v>
          </cell>
        </row>
        <row r="16">
          <cell r="F16">
            <v>2075</v>
          </cell>
          <cell r="H16">
            <v>2200</v>
          </cell>
          <cell r="L16">
            <v>2200</v>
          </cell>
          <cell r="N16">
            <v>2200</v>
          </cell>
          <cell r="P16">
            <v>0</v>
          </cell>
        </row>
        <row r="17">
          <cell r="P17" t="str">
            <v> </v>
          </cell>
        </row>
        <row r="18">
          <cell r="F18">
            <v>795</v>
          </cell>
          <cell r="H18">
            <v>5559</v>
          </cell>
          <cell r="L18">
            <v>5559</v>
          </cell>
          <cell r="N18">
            <v>5559</v>
          </cell>
          <cell r="P18">
            <v>0</v>
          </cell>
        </row>
        <row r="20">
          <cell r="H20">
            <v>342</v>
          </cell>
          <cell r="L20">
            <v>0</v>
          </cell>
          <cell r="N20">
            <v>0</v>
          </cell>
          <cell r="P20">
            <v>0</v>
          </cell>
        </row>
        <row r="22">
          <cell r="F22">
            <v>9000</v>
          </cell>
          <cell r="H22">
            <v>14700</v>
          </cell>
          <cell r="L22">
            <v>0</v>
          </cell>
          <cell r="N22">
            <v>0</v>
          </cell>
          <cell r="P22">
            <v>0</v>
          </cell>
        </row>
        <row r="24">
          <cell r="F24">
            <v>35000</v>
          </cell>
          <cell r="L24">
            <v>0</v>
          </cell>
          <cell r="N24">
            <v>0</v>
          </cell>
          <cell r="P24">
            <v>0</v>
          </cell>
        </row>
        <row r="25">
          <cell r="P25" t="str">
            <v> </v>
          </cell>
        </row>
      </sheetData>
      <sheetData sheetId="35">
        <row r="14">
          <cell r="H14">
            <v>25000</v>
          </cell>
          <cell r="L14">
            <v>25000</v>
          </cell>
          <cell r="N14">
            <v>25000</v>
          </cell>
          <cell r="P14">
            <v>25000</v>
          </cell>
        </row>
        <row r="16">
          <cell r="H16">
            <v>10000</v>
          </cell>
          <cell r="L16">
            <v>10000</v>
          </cell>
          <cell r="N16">
            <v>10000</v>
          </cell>
        </row>
        <row r="18">
          <cell r="H18">
            <v>3183</v>
          </cell>
          <cell r="L18">
            <v>3183</v>
          </cell>
          <cell r="N18">
            <v>3183</v>
          </cell>
        </row>
        <row r="20">
          <cell r="F20">
            <v>1500</v>
          </cell>
        </row>
      </sheetData>
      <sheetData sheetId="36">
        <row r="24">
          <cell r="F24">
            <v>0</v>
          </cell>
          <cell r="H24">
            <v>56259</v>
          </cell>
          <cell r="J24">
            <v>0</v>
          </cell>
          <cell r="L24">
            <v>56259</v>
          </cell>
          <cell r="N24">
            <v>31259</v>
          </cell>
          <cell r="P24">
            <v>25000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eserve"/>
      <sheetName val="Summary"/>
      <sheetName val="Tax Rate"/>
      <sheetName val="State Summary"/>
      <sheetName val="Sheet A"/>
      <sheetName val="1"/>
      <sheetName val="1a"/>
      <sheetName val="2"/>
      <sheetName val="3"/>
      <sheetName val="3a"/>
      <sheetName val="3b"/>
      <sheetName val="3c"/>
      <sheetName val="3d"/>
      <sheetName val="Cap Cal"/>
      <sheetName val="Revenues"/>
      <sheetName val="12"/>
      <sheetName val="13"/>
      <sheetName val="14"/>
      <sheetName val="15"/>
      <sheetName val="15a"/>
      <sheetName val="15b"/>
      <sheetName val="15c"/>
      <sheetName val="15d"/>
      <sheetName val="15e"/>
      <sheetName val="15f"/>
      <sheetName val="15g"/>
      <sheetName val="15h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0a"/>
      <sheetName val="40b"/>
      <sheetName val="40c"/>
      <sheetName val="40d"/>
      <sheetName val="41"/>
      <sheetName val="42"/>
      <sheetName val="43"/>
      <sheetName val="44"/>
      <sheetName val="34 (2)"/>
      <sheetName val="3e"/>
      <sheetName val="3f"/>
    </sheetNames>
    <sheetDataSet>
      <sheetData sheetId="0">
        <row r="5">
          <cell r="D5" t="str">
            <v>CITY</v>
          </cell>
          <cell r="F5" t="str">
            <v>SEA ISLE CITY</v>
          </cell>
        </row>
      </sheetData>
      <sheetData sheetId="25">
        <row r="3">
          <cell r="G3" t="str">
            <v> CURRENT FUND - APPROPRIATIONS</v>
          </cell>
        </row>
        <row r="5">
          <cell r="A5" t="str">
            <v>8. GENERAL APPROPRIATIONS</v>
          </cell>
          <cell r="I5" t="str">
            <v> Appropriated</v>
          </cell>
          <cell r="O5" t="str">
            <v> Expended 2001</v>
          </cell>
        </row>
        <row r="7">
          <cell r="D7" t="str">
            <v>FCOA</v>
          </cell>
          <cell r="J7" t="str">
            <v>for 2001 By</v>
          </cell>
          <cell r="L7" t="str">
            <v>Total for 2001</v>
          </cell>
        </row>
        <row r="8">
          <cell r="B8" t="str">
            <v>   (A) Operations within "CAPS" - (continued)</v>
          </cell>
          <cell r="F8" t="str">
            <v>for 2002</v>
          </cell>
          <cell r="H8" t="str">
            <v>for 2001</v>
          </cell>
          <cell r="J8" t="str">
            <v>Emergency</v>
          </cell>
          <cell r="L8" t="str">
            <v>As Modified By</v>
          </cell>
          <cell r="N8" t="str">
            <v>Paid or</v>
          </cell>
          <cell r="P8" t="str">
            <v>Reserved</v>
          </cell>
        </row>
        <row r="9">
          <cell r="J9" t="str">
            <v>Appropriation</v>
          </cell>
          <cell r="L9" t="str">
            <v>All Transfers</v>
          </cell>
          <cell r="N9" t="str">
            <v>Charged</v>
          </cell>
        </row>
        <row r="11">
          <cell r="B11" t="str">
            <v>  Garbage and Trash Removal</v>
          </cell>
          <cell r="D11" t="str">
            <v>26-300</v>
          </cell>
        </row>
        <row r="12">
          <cell r="B12" t="str">
            <v>    Salaries and Wages</v>
          </cell>
          <cell r="D12" t="str">
            <v>26-300-1</v>
          </cell>
          <cell r="F12">
            <v>286490</v>
          </cell>
          <cell r="H12">
            <v>280400</v>
          </cell>
          <cell r="L12">
            <v>280400</v>
          </cell>
          <cell r="N12">
            <v>283024</v>
          </cell>
          <cell r="P12">
            <v>280400</v>
          </cell>
        </row>
        <row r="13">
          <cell r="B13" t="str">
            <v>    Other Expenses:</v>
          </cell>
          <cell r="L13" t="str">
            <v> </v>
          </cell>
          <cell r="P13" t="str">
            <v> </v>
          </cell>
        </row>
        <row r="14">
          <cell r="B14" t="str">
            <v>      Contractual</v>
          </cell>
          <cell r="D14" t="str">
            <v>26-300-2</v>
          </cell>
          <cell r="F14">
            <v>318600</v>
          </cell>
          <cell r="H14">
            <v>342000</v>
          </cell>
          <cell r="L14">
            <v>342000</v>
          </cell>
          <cell r="N14">
            <v>280362</v>
          </cell>
          <cell r="P14">
            <v>342000</v>
          </cell>
        </row>
        <row r="15">
          <cell r="B15" t="str">
            <v>      Miscellaneous Other Expenses</v>
          </cell>
          <cell r="D15" t="str">
            <v>26-300-2</v>
          </cell>
          <cell r="F15">
            <v>44030</v>
          </cell>
          <cell r="H15">
            <v>41180</v>
          </cell>
          <cell r="L15">
            <v>41180</v>
          </cell>
          <cell r="N15">
            <v>38654</v>
          </cell>
          <cell r="P15">
            <v>41180</v>
          </cell>
        </row>
        <row r="16">
          <cell r="B16" t="str">
            <v> </v>
          </cell>
          <cell r="L16" t="str">
            <v> </v>
          </cell>
          <cell r="P16" t="str">
            <v> </v>
          </cell>
        </row>
        <row r="17">
          <cell r="B17" t="str">
            <v>  Solid Waste Management (40A:4-45.32)</v>
          </cell>
          <cell r="D17" t="str">
            <v>26-305</v>
          </cell>
          <cell r="L17" t="str">
            <v> </v>
          </cell>
          <cell r="P17" t="str">
            <v> </v>
          </cell>
        </row>
        <row r="18">
          <cell r="B18" t="str">
            <v>    Salaries and Wages</v>
          </cell>
          <cell r="D18" t="str">
            <v>26-305-1</v>
          </cell>
          <cell r="F18">
            <v>266715</v>
          </cell>
          <cell r="H18">
            <v>256475</v>
          </cell>
          <cell r="L18">
            <v>256475</v>
          </cell>
          <cell r="N18">
            <v>224759</v>
          </cell>
          <cell r="P18">
            <v>256475</v>
          </cell>
        </row>
        <row r="19">
          <cell r="B19" t="str">
            <v>    Other Expenses</v>
          </cell>
          <cell r="D19" t="str">
            <v>26-305-2</v>
          </cell>
          <cell r="F19">
            <v>25425</v>
          </cell>
          <cell r="H19">
            <v>23050</v>
          </cell>
          <cell r="L19">
            <v>23050</v>
          </cell>
          <cell r="N19">
            <v>20548</v>
          </cell>
          <cell r="P19">
            <v>23050</v>
          </cell>
        </row>
        <row r="20">
          <cell r="L20" t="str">
            <v> </v>
          </cell>
          <cell r="P20" t="str">
            <v> </v>
          </cell>
        </row>
        <row r="21">
          <cell r="B21" t="str">
            <v>  Buildings and Grounds</v>
          </cell>
          <cell r="D21" t="str">
            <v>26-310</v>
          </cell>
          <cell r="L21" t="str">
            <v> </v>
          </cell>
          <cell r="P21" t="str">
            <v> </v>
          </cell>
        </row>
        <row r="22">
          <cell r="B22" t="str">
            <v>    Salaries and Wages</v>
          </cell>
          <cell r="D22" t="str">
            <v>26-310-1</v>
          </cell>
          <cell r="F22">
            <v>295795</v>
          </cell>
          <cell r="H22">
            <v>247610</v>
          </cell>
          <cell r="L22">
            <v>247610</v>
          </cell>
          <cell r="N22">
            <v>238718</v>
          </cell>
          <cell r="P22">
            <v>247610</v>
          </cell>
        </row>
        <row r="23">
          <cell r="B23" t="str">
            <v>    Other Expenses</v>
          </cell>
          <cell r="D23" t="str">
            <v>26-310-2</v>
          </cell>
          <cell r="F23">
            <v>78730</v>
          </cell>
          <cell r="H23">
            <v>72530</v>
          </cell>
          <cell r="L23">
            <v>72530</v>
          </cell>
          <cell r="N23">
            <v>72420</v>
          </cell>
          <cell r="P23">
            <v>72530</v>
          </cell>
        </row>
        <row r="24">
          <cell r="B24" t="str">
            <v> </v>
          </cell>
          <cell r="L24" t="str">
            <v> </v>
          </cell>
          <cell r="P24" t="str">
            <v> </v>
          </cell>
        </row>
        <row r="25">
          <cell r="B25" t="str">
            <v>  Shore Protection</v>
          </cell>
          <cell r="D25" t="str">
            <v>28-380</v>
          </cell>
          <cell r="L25" t="str">
            <v> </v>
          </cell>
          <cell r="P25" t="str">
            <v> </v>
          </cell>
        </row>
        <row r="26">
          <cell r="B26" t="str">
            <v>    Salaries and Wages</v>
          </cell>
          <cell r="D26" t="str">
            <v>28-380-1</v>
          </cell>
          <cell r="F26">
            <v>142775</v>
          </cell>
          <cell r="H26">
            <v>116675</v>
          </cell>
          <cell r="L26">
            <v>116675</v>
          </cell>
          <cell r="N26">
            <v>97477</v>
          </cell>
          <cell r="P26">
            <v>116675</v>
          </cell>
        </row>
        <row r="27">
          <cell r="B27" t="str">
            <v>    Other Expenses</v>
          </cell>
          <cell r="D27" t="str">
            <v>28-380-2</v>
          </cell>
          <cell r="F27">
            <v>33035</v>
          </cell>
          <cell r="H27">
            <v>31710</v>
          </cell>
          <cell r="L27">
            <v>31710</v>
          </cell>
          <cell r="N27">
            <v>30081</v>
          </cell>
          <cell r="P27">
            <v>31710</v>
          </cell>
        </row>
        <row r="30">
          <cell r="H30" t="str">
            <v>Sheet 15f</v>
          </cell>
        </row>
      </sheetData>
      <sheetData sheetId="26">
        <row r="3">
          <cell r="G3" t="str">
            <v> CURRENT FUND - APPROPRIATIONS</v>
          </cell>
        </row>
        <row r="5">
          <cell r="A5" t="str">
            <v>8. GENERAL APPROPRIATIONS</v>
          </cell>
          <cell r="I5" t="str">
            <v> Appropriated</v>
          </cell>
          <cell r="O5" t="str">
            <v> Expended 2001</v>
          </cell>
        </row>
        <row r="7">
          <cell r="D7" t="str">
            <v>FCOA</v>
          </cell>
          <cell r="J7" t="str">
            <v>for 2001 By</v>
          </cell>
          <cell r="L7" t="str">
            <v>Total for 2001</v>
          </cell>
        </row>
        <row r="8">
          <cell r="B8" t="str">
            <v>   (A) Operations within "CAPS" - (continued)</v>
          </cell>
          <cell r="F8" t="str">
            <v>for 2002</v>
          </cell>
          <cell r="H8" t="str">
            <v>for 2001</v>
          </cell>
          <cell r="J8" t="str">
            <v>Emergency</v>
          </cell>
          <cell r="L8" t="str">
            <v>As Modified By</v>
          </cell>
          <cell r="N8" t="str">
            <v>Paid or</v>
          </cell>
          <cell r="P8" t="str">
            <v>Reserved</v>
          </cell>
        </row>
        <row r="9">
          <cell r="J9" t="str">
            <v>Appropriation</v>
          </cell>
          <cell r="L9" t="str">
            <v>All Transfers</v>
          </cell>
          <cell r="N9" t="str">
            <v>Charged</v>
          </cell>
        </row>
        <row r="11">
          <cell r="B11" t="str">
            <v>  Lifeguards</v>
          </cell>
          <cell r="D11" t="str">
            <v>28-380</v>
          </cell>
        </row>
        <row r="12">
          <cell r="B12" t="str">
            <v>    Salaries and Wages</v>
          </cell>
          <cell r="D12" t="str">
            <v>28-380-1</v>
          </cell>
          <cell r="F12">
            <v>383700</v>
          </cell>
          <cell r="H12">
            <v>360915</v>
          </cell>
          <cell r="L12">
            <v>360915</v>
          </cell>
          <cell r="N12">
            <v>362544</v>
          </cell>
          <cell r="P12">
            <v>360915</v>
          </cell>
        </row>
        <row r="13">
          <cell r="B13" t="str">
            <v>    Other Expenses</v>
          </cell>
          <cell r="D13" t="str">
            <v>28-380-2</v>
          </cell>
          <cell r="F13">
            <v>30300</v>
          </cell>
          <cell r="H13">
            <v>25925</v>
          </cell>
          <cell r="L13">
            <v>25925</v>
          </cell>
          <cell r="N13">
            <v>23086</v>
          </cell>
          <cell r="P13">
            <v>25925</v>
          </cell>
        </row>
        <row r="14">
          <cell r="L14" t="str">
            <v> </v>
          </cell>
          <cell r="P14" t="str">
            <v> </v>
          </cell>
        </row>
        <row r="15">
          <cell r="L15" t="str">
            <v> </v>
          </cell>
          <cell r="P15" t="str">
            <v> </v>
          </cell>
        </row>
        <row r="16">
          <cell r="L16">
            <v>0</v>
          </cell>
          <cell r="P16">
            <v>0</v>
          </cell>
        </row>
        <row r="17">
          <cell r="L17">
            <v>0</v>
          </cell>
          <cell r="P17">
            <v>0</v>
          </cell>
        </row>
        <row r="18">
          <cell r="L18" t="str">
            <v> </v>
          </cell>
          <cell r="P18" t="str">
            <v> </v>
          </cell>
        </row>
        <row r="19">
          <cell r="B19" t="str">
            <v>Historical Commission</v>
          </cell>
          <cell r="L19" t="str">
            <v> </v>
          </cell>
          <cell r="P19" t="str">
            <v> </v>
          </cell>
        </row>
        <row r="20">
          <cell r="B20" t="str">
            <v>    Other Expenses</v>
          </cell>
          <cell r="F20">
            <v>1000</v>
          </cell>
          <cell r="H20">
            <v>1000</v>
          </cell>
          <cell r="L20">
            <v>1000</v>
          </cell>
          <cell r="N20">
            <v>198</v>
          </cell>
          <cell r="P20">
            <v>1000</v>
          </cell>
        </row>
        <row r="30">
          <cell r="H30" t="str">
            <v>Sheet 15g</v>
          </cell>
        </row>
      </sheetData>
      <sheetData sheetId="37">
        <row r="14">
          <cell r="H14">
            <v>6476</v>
          </cell>
          <cell r="L14">
            <v>6476</v>
          </cell>
          <cell r="N14">
            <v>6476</v>
          </cell>
          <cell r="P14">
            <v>6476</v>
          </cell>
        </row>
        <row r="15">
          <cell r="P15" t="str">
            <v> </v>
          </cell>
        </row>
        <row r="16">
          <cell r="H16">
            <v>18996</v>
          </cell>
          <cell r="L16">
            <v>18996</v>
          </cell>
          <cell r="N16">
            <v>18996</v>
          </cell>
          <cell r="P16">
            <v>18996</v>
          </cell>
        </row>
        <row r="17">
          <cell r="L17" t="str">
            <v> </v>
          </cell>
          <cell r="P17" t="str">
            <v> </v>
          </cell>
        </row>
        <row r="18">
          <cell r="H18">
            <v>5120</v>
          </cell>
          <cell r="L18">
            <v>5120</v>
          </cell>
          <cell r="N18">
            <v>5120</v>
          </cell>
          <cell r="P18">
            <v>5120</v>
          </cell>
        </row>
        <row r="21">
          <cell r="F21">
            <v>9446</v>
          </cell>
          <cell r="H21">
            <v>9571</v>
          </cell>
          <cell r="L21">
            <v>9571</v>
          </cell>
          <cell r="N21">
            <v>9571</v>
          </cell>
          <cell r="P21">
            <v>9571</v>
          </cell>
        </row>
        <row r="22">
          <cell r="F22">
            <v>2362</v>
          </cell>
          <cell r="H22">
            <v>2393</v>
          </cell>
          <cell r="L22">
            <v>2393</v>
          </cell>
          <cell r="N22">
            <v>2393</v>
          </cell>
          <cell r="P22">
            <v>2393</v>
          </cell>
        </row>
        <row r="23">
          <cell r="L23" t="str">
            <v> </v>
          </cell>
          <cell r="P23" t="str">
            <v> </v>
          </cell>
        </row>
        <row r="24">
          <cell r="L24" t="str">
            <v> </v>
          </cell>
          <cell r="P24" t="str">
            <v> </v>
          </cell>
        </row>
        <row r="25">
          <cell r="F25">
            <v>700.6</v>
          </cell>
          <cell r="H25">
            <v>1717</v>
          </cell>
          <cell r="L25">
            <v>1717</v>
          </cell>
          <cell r="N25">
            <v>1717</v>
          </cell>
          <cell r="P25">
            <v>1717</v>
          </cell>
        </row>
      </sheetData>
      <sheetData sheetId="38">
        <row r="15">
          <cell r="H15" t="str">
            <v> </v>
          </cell>
          <cell r="L15" t="str">
            <v> </v>
          </cell>
          <cell r="P15" t="str">
            <v> </v>
          </cell>
        </row>
        <row r="17">
          <cell r="H17">
            <v>803</v>
          </cell>
          <cell r="L17">
            <v>803</v>
          </cell>
          <cell r="N17">
            <v>803</v>
          </cell>
          <cell r="P17">
            <v>803</v>
          </cell>
        </row>
        <row r="18">
          <cell r="L18">
            <v>0</v>
          </cell>
          <cell r="P18">
            <v>0</v>
          </cell>
        </row>
        <row r="19">
          <cell r="L19" t="str">
            <v> </v>
          </cell>
        </row>
        <row r="24">
          <cell r="F24">
            <v>0</v>
          </cell>
          <cell r="H24">
            <v>45076</v>
          </cell>
          <cell r="J24">
            <v>0</v>
          </cell>
          <cell r="L24">
            <v>45076</v>
          </cell>
          <cell r="N24">
            <v>0</v>
          </cell>
          <cell r="P24">
            <v>45076</v>
          </cell>
        </row>
      </sheetData>
      <sheetData sheetId="50">
        <row r="30">
          <cell r="H30">
            <v>5092486.96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Reserve"/>
      <sheetName val="Summary"/>
      <sheetName val="Tax Rate"/>
      <sheetName val="Info"/>
      <sheetName val="Advertisement"/>
      <sheetName val="Sheet A"/>
      <sheetName val="1"/>
      <sheetName val="1a"/>
      <sheetName val="2"/>
      <sheetName val="3"/>
      <sheetName val="3a"/>
      <sheetName val="3b"/>
      <sheetName val="Cap Cal"/>
      <sheetName val="3c"/>
      <sheetName val="3d"/>
      <sheetName val="Revenues"/>
      <sheetName val="12"/>
      <sheetName val="13"/>
      <sheetName val="14"/>
      <sheetName val="15"/>
      <sheetName val="15a"/>
      <sheetName val="15b"/>
      <sheetName val="15c"/>
      <sheetName val="15d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4a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1"/>
      <sheetName val="42"/>
      <sheetName val="40"/>
      <sheetName val="40a"/>
      <sheetName val="40b"/>
      <sheetName val="40c"/>
      <sheetName val="40d"/>
      <sheetName val="43"/>
    </sheetNames>
    <sheetDataSet>
      <sheetData sheetId="34">
        <row r="15">
          <cell r="H15">
            <v>5300</v>
          </cell>
          <cell r="L15">
            <v>5300</v>
          </cell>
          <cell r="N15">
            <v>5300</v>
          </cell>
          <cell r="P15">
            <v>0</v>
          </cell>
        </row>
        <row r="16">
          <cell r="H16">
            <v>1325</v>
          </cell>
          <cell r="L16">
            <v>1325</v>
          </cell>
          <cell r="N16">
            <v>1325</v>
          </cell>
          <cell r="P16">
            <v>0</v>
          </cell>
        </row>
        <row r="17">
          <cell r="P17" t="str">
            <v> </v>
          </cell>
        </row>
        <row r="18">
          <cell r="P18">
            <v>0</v>
          </cell>
        </row>
        <row r="20">
          <cell r="P20">
            <v>0</v>
          </cell>
        </row>
        <row r="22">
          <cell r="P22">
            <v>0</v>
          </cell>
        </row>
        <row r="24">
          <cell r="P24">
            <v>0</v>
          </cell>
        </row>
        <row r="25">
          <cell r="P25" t="str">
            <v> </v>
          </cell>
        </row>
      </sheetData>
      <sheetData sheetId="35">
        <row r="14">
          <cell r="H14">
            <v>5861.31</v>
          </cell>
          <cell r="L14">
            <v>5861.31</v>
          </cell>
          <cell r="N14">
            <v>5861.31</v>
          </cell>
        </row>
        <row r="15">
          <cell r="H15">
            <v>2428</v>
          </cell>
          <cell r="L15">
            <v>2428</v>
          </cell>
          <cell r="N15">
            <v>2428</v>
          </cell>
        </row>
        <row r="16">
          <cell r="H16">
            <v>997.7</v>
          </cell>
          <cell r="L16">
            <v>997.7</v>
          </cell>
          <cell r="N16">
            <v>997.7</v>
          </cell>
        </row>
        <row r="22">
          <cell r="H22">
            <v>600000</v>
          </cell>
          <cell r="L22">
            <v>600000</v>
          </cell>
          <cell r="N22">
            <v>600000</v>
          </cell>
        </row>
        <row r="24">
          <cell r="H24">
            <v>100000</v>
          </cell>
          <cell r="L24">
            <v>100000</v>
          </cell>
          <cell r="N24">
            <v>100000</v>
          </cell>
        </row>
      </sheetData>
      <sheetData sheetId="36">
        <row r="24">
          <cell r="F24">
            <v>0</v>
          </cell>
          <cell r="H24">
            <v>715912.01</v>
          </cell>
          <cell r="J24">
            <v>0</v>
          </cell>
          <cell r="L24">
            <v>715912.01</v>
          </cell>
          <cell r="N24">
            <v>715912.01</v>
          </cell>
          <cell r="P2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"/>
      <sheetName val="1"/>
      <sheetName val="1a"/>
      <sheetName val="2"/>
      <sheetName val="3"/>
      <sheetName val="3a"/>
      <sheetName val="3b(1)"/>
      <sheetName val="3b"/>
      <sheetName val="3b(2)"/>
      <sheetName val="4"/>
      <sheetName val="4a"/>
      <sheetName val="5"/>
      <sheetName val="6"/>
      <sheetName val="7"/>
      <sheetName val="8"/>
      <sheetName val="9"/>
      <sheetName val="9a"/>
      <sheetName val="10"/>
      <sheetName val="10a"/>
      <sheetName val="11"/>
      <sheetName val="12"/>
      <sheetName val="13"/>
      <sheetName val="14"/>
      <sheetName val="15"/>
      <sheetName val="15a"/>
      <sheetName val="15b"/>
      <sheetName val="15c"/>
      <sheetName val="15d"/>
      <sheetName val="15e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7"/>
      <sheetName val="38"/>
      <sheetName val="39"/>
      <sheetName val="40"/>
      <sheetName val="40a"/>
      <sheetName val="40b"/>
      <sheetName val="40c"/>
      <sheetName val="40d"/>
      <sheetName val="41"/>
      <sheetName val="42"/>
      <sheetName val="43"/>
      <sheetName val="44"/>
      <sheetName val="data"/>
      <sheetName val="adv"/>
      <sheetName val="impact"/>
      <sheetName val="N"/>
      <sheetName val="rate"/>
    </sheetNames>
    <sheetDataSet>
      <sheetData sheetId="0">
        <row r="5">
          <cell r="D5" t="str">
            <v>Borough</v>
          </cell>
          <cell r="F5" t="str">
            <v>Elmer</v>
          </cell>
        </row>
        <row r="7">
          <cell r="D7" t="str">
            <v>Salem</v>
          </cell>
        </row>
        <row r="9">
          <cell r="D9" t="str">
            <v>Beverly S. Richards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3a"/>
      <sheetName val="3b"/>
      <sheetName val="3b(2)"/>
      <sheetName val="4"/>
      <sheetName val="4a"/>
      <sheetName val="5"/>
      <sheetName val="6"/>
      <sheetName val="7"/>
      <sheetName val="8"/>
      <sheetName val="9"/>
      <sheetName val="9a"/>
      <sheetName val="10"/>
      <sheetName val="10a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0a"/>
      <sheetName val="40b"/>
      <sheetName val="40c"/>
      <sheetName val="40d"/>
      <sheetName val="41"/>
      <sheetName val="42"/>
      <sheetName val="43"/>
      <sheetName val="44"/>
    </sheetNames>
    <sheetDataSet>
      <sheetData sheetId="7">
        <row r="6">
          <cell r="C6">
            <v>2011</v>
          </cell>
          <cell r="E6">
            <v>2010</v>
          </cell>
          <cell r="G6" t="str">
            <v>in 2010</v>
          </cell>
        </row>
      </sheetData>
      <sheetData sheetId="18">
        <row r="2">
          <cell r="L2" t="str">
            <v>          Expended 2010</v>
          </cell>
        </row>
        <row r="3">
          <cell r="H3" t="str">
            <v>for 2010 By</v>
          </cell>
          <cell r="J3" t="str">
            <v>Total for 2010</v>
          </cell>
        </row>
        <row r="5">
          <cell r="D5" t="str">
            <v>for 2011</v>
          </cell>
          <cell r="F5" t="str">
            <v>for 2010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11"/>
      <sheetName val="4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1a"/>
      <sheetName val="2"/>
      <sheetName val="3 "/>
      <sheetName val="3a"/>
      <sheetName val="3b(1)"/>
      <sheetName val="3b(2)"/>
      <sheetName val="3b(3)"/>
      <sheetName val="4"/>
      <sheetName val="4a"/>
      <sheetName val="5"/>
      <sheetName val="6"/>
      <sheetName val="7"/>
      <sheetName val="8"/>
      <sheetName val="9"/>
      <sheetName val="9a"/>
      <sheetName val="10"/>
      <sheetName val="10a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0a"/>
      <sheetName val="40b"/>
      <sheetName val="40c"/>
      <sheetName val="40d"/>
      <sheetName val="41"/>
      <sheetName val="42"/>
      <sheetName val="43"/>
      <sheetName val="44"/>
    </sheetNames>
    <sheetDataSet>
      <sheetData sheetId="9">
        <row r="6">
          <cell r="C6" t="str">
            <v>SFY* 2012</v>
          </cell>
          <cell r="E6" t="str">
            <v>SFY* 2011</v>
          </cell>
          <cell r="G6" t="str">
            <v>in SFY 2011</v>
          </cell>
        </row>
      </sheetData>
      <sheetData sheetId="20">
        <row r="2">
          <cell r="L2" t="str">
            <v>          Expended SFY 2011</v>
          </cell>
        </row>
        <row r="3">
          <cell r="H3" t="str">
            <v>for SFY 2011 By</v>
          </cell>
          <cell r="J3" t="str">
            <v>Total for SFY 2011</v>
          </cell>
        </row>
        <row r="5">
          <cell r="D5" t="str">
            <v>for SFY 2012</v>
          </cell>
          <cell r="F5" t="str">
            <v>for SFY 2011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3a"/>
      <sheetName val="3b"/>
      <sheetName val="3b(2)"/>
      <sheetName val="4"/>
      <sheetName val="4a"/>
      <sheetName val="5"/>
      <sheetName val="6"/>
      <sheetName val="7"/>
      <sheetName val="8"/>
      <sheetName val="9"/>
      <sheetName val="9a"/>
      <sheetName val="10"/>
      <sheetName val="10a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0a"/>
      <sheetName val="40b"/>
      <sheetName val="40c"/>
      <sheetName val="40d"/>
      <sheetName val="41"/>
      <sheetName val="42"/>
      <sheetName val="43"/>
      <sheetName val="44"/>
    </sheetNames>
    <sheetDataSet>
      <sheetData sheetId="7">
        <row r="6">
          <cell r="C6">
            <v>2011</v>
          </cell>
          <cell r="G6" t="str">
            <v>in 2010</v>
          </cell>
        </row>
      </sheetData>
      <sheetData sheetId="18">
        <row r="2">
          <cell r="L2" t="str">
            <v>          Expended 2010</v>
          </cell>
        </row>
        <row r="3">
          <cell r="H3" t="str">
            <v>for 2010 By</v>
          </cell>
          <cell r="J3" t="str">
            <v>Total for 2010</v>
          </cell>
        </row>
        <row r="5">
          <cell r="D5" t="str">
            <v>for 2011</v>
          </cell>
          <cell r="F5" t="str">
            <v>for 2010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nicipal Data Sheet"/>
      <sheetName val="Budget Certification"/>
      <sheetName val="Notice of Approved Budget"/>
      <sheetName val="UFB Narrative"/>
      <sheetName val="UFB-1 Tax Impact"/>
      <sheetName val="UFB-2 Revenue Summary"/>
      <sheetName val="UFB-3 Appropriation Summary"/>
      <sheetName val="UFB-4 Structural Imbalances"/>
      <sheetName val="UFB-5 Tax Assessments"/>
      <sheetName val="UFB-6 Tax Abatements"/>
      <sheetName val="UFB-7 Personnel Costs"/>
      <sheetName val="UFB-8 Health Benefits"/>
      <sheetName val="UFB-9 Accum. Absence Liability"/>
      <sheetName val="UFB-10 Debt"/>
      <sheetName val="UFB-11 Shared Services"/>
      <sheetName val="Data Lists"/>
      <sheetName val="Budget Message"/>
      <sheetName val="SF Anticipated Revenues 1"/>
      <sheetName val="SF Anticipated Revenues 2"/>
      <sheetName val="SF Anticipated Revenues 3"/>
      <sheetName val="SF Anticipated Revenues 4"/>
      <sheetName val="SF Anticipated Revenues 5"/>
      <sheetName val="SF Anticipated Revenues 6"/>
      <sheetName val="SF Anticipated Revenues 7"/>
      <sheetName val="SF Anticipated Revenues 8"/>
      <sheetName val="SF Anticipated Revenues 9"/>
      <sheetName val="SF Anticipated Revenues 10"/>
      <sheetName val="SF Anticipated Revenues 11"/>
      <sheetName val="SF Appropriations 1"/>
      <sheetName val="SF Appropriations 2"/>
      <sheetName val="SF Appropriations 3"/>
      <sheetName val="SF Appropriations 4"/>
      <sheetName val="SF Appropriations 5"/>
      <sheetName val="SF Appropriations 6"/>
      <sheetName val="SF Appropriations 7"/>
      <sheetName val="SF Appropriations 8"/>
      <sheetName val="SF Appropriations 9"/>
      <sheetName val="SF Appropriations 10"/>
      <sheetName val="SF Appropriations 11"/>
      <sheetName val="SF Appropriations 12"/>
      <sheetName val="SF Appropriations 13"/>
      <sheetName val="SF Appropriations 14"/>
      <sheetName val="SF Appropriations 15"/>
      <sheetName val="SF Appropriations 16"/>
      <sheetName val="SF Appropriations 17"/>
      <sheetName val="SF Appropriations 18"/>
      <sheetName val="SF Appropriations 19"/>
      <sheetName val="SF Appropriations 20"/>
      <sheetName val="SF Appropriations 21"/>
      <sheetName val="Water Utility Budget 1"/>
      <sheetName val="Water Utility Budget 2"/>
      <sheetName val="Water Utiity Budget 3"/>
      <sheetName val="Budget - Other Utilities 1"/>
      <sheetName val="Budget - Other Utilities 2"/>
      <sheetName val="Budget - Other Utilities 3"/>
      <sheetName val="Assessment Budget 1"/>
      <sheetName val="Assessment Budget 2"/>
      <sheetName val="Appendix to Budget Statement"/>
      <sheetName val="Trust Funds - Open Space et al."/>
      <sheetName val="Change Orders"/>
      <sheetName val="CB-1 Capital Budget Explanation"/>
      <sheetName val="CB-2 Capital Program Narrative"/>
      <sheetName val="CB-3 Capital Budget Current Yr"/>
      <sheetName val="CB-4 Proj. Sched &amp; Funding"/>
      <sheetName val="CB-5 Capital Budget Summary"/>
      <sheetName val="Resolution of Adopted Budget 1"/>
      <sheetName val="Resolution of Adopted Budget 2"/>
    </sheetNames>
    <sheetDataSet>
      <sheetData sheetId="15">
        <row r="1">
          <cell r="A1" t="str">
            <v>40A:4-41c(1) 3 yr avg</v>
          </cell>
        </row>
        <row r="2">
          <cell r="A2" t="str">
            <v>40A:4-41c(2) Levy net of Appeals</v>
          </cell>
        </row>
        <row r="4">
          <cell r="A4" t="str">
            <v>Commercial/Industrial</v>
          </cell>
        </row>
        <row r="5">
          <cell r="A5" t="str">
            <v>Affordable Housing</v>
          </cell>
        </row>
        <row r="6">
          <cell r="A6" t="str">
            <v>Other</v>
          </cell>
        </row>
        <row r="8">
          <cell r="A8" t="str">
            <v>ACTUAL</v>
          </cell>
        </row>
        <row r="9">
          <cell r="A9" t="str">
            <v>ESTIMATED</v>
          </cell>
        </row>
        <row r="11">
          <cell r="A11" t="str">
            <v>YES</v>
          </cell>
        </row>
        <row r="12">
          <cell r="A12" t="str">
            <v>NO</v>
          </cell>
        </row>
        <row r="14">
          <cell r="A14" t="str">
            <v>Receiving</v>
          </cell>
        </row>
        <row r="15">
          <cell r="A15" t="str">
            <v>Providing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C00000"/>
    <pageSetUpPr fitToPage="1"/>
  </sheetPr>
  <dimension ref="A1:R43"/>
  <sheetViews>
    <sheetView defaultGridColor="0" zoomScale="72" zoomScaleNormal="72" zoomScalePageLayoutView="0" colorId="22" workbookViewId="0" topLeftCell="A1">
      <selection activeCell="R12" sqref="R12"/>
    </sheetView>
  </sheetViews>
  <sheetFormatPr defaultColWidth="9.77734375" defaultRowHeight="15"/>
  <cols>
    <col min="1" max="1" width="2.77734375" style="162" customWidth="1"/>
    <col min="2" max="3" width="9.77734375" style="162" customWidth="1"/>
    <col min="4" max="4" width="12.99609375" style="162" customWidth="1"/>
    <col min="5" max="5" width="9.77734375" style="162" customWidth="1"/>
    <col min="6" max="6" width="2.99609375" style="162" customWidth="1"/>
    <col min="7" max="7" width="16.10546875" style="162" customWidth="1"/>
    <col min="8" max="10" width="3.77734375" style="162" customWidth="1"/>
    <col min="11" max="11" width="37.77734375" style="162" customWidth="1"/>
    <col min="12" max="12" width="5.77734375" style="162" customWidth="1"/>
    <col min="13" max="13" width="14.77734375" style="162" customWidth="1"/>
    <col min="14" max="14" width="2.77734375" style="162" customWidth="1"/>
    <col min="15" max="16" width="9.77734375" style="162" customWidth="1"/>
    <col min="17" max="17" width="1.99609375" style="162" customWidth="1"/>
    <col min="18" max="16384" width="9.77734375" style="162" customWidth="1"/>
  </cols>
  <sheetData>
    <row r="1" ht="23.25" customHeight="1">
      <c r="I1" s="163" t="s">
        <v>944</v>
      </c>
    </row>
    <row r="2" spans="8:9" ht="15">
      <c r="H2" s="164"/>
      <c r="I2" s="165" t="s">
        <v>1062</v>
      </c>
    </row>
    <row r="3" spans="8:11" ht="15">
      <c r="H3" s="166"/>
      <c r="I3" s="166"/>
      <c r="J3" s="166"/>
      <c r="K3" s="166"/>
    </row>
    <row r="4" spans="3:11" ht="15">
      <c r="C4" s="801" t="s">
        <v>939</v>
      </c>
      <c r="D4" s="809"/>
      <c r="E4" s="805"/>
      <c r="F4" s="805"/>
      <c r="G4" s="805"/>
      <c r="H4" s="801" t="s">
        <v>795</v>
      </c>
      <c r="I4" s="801"/>
      <c r="J4" s="801"/>
      <c r="K4" s="166"/>
    </row>
    <row r="5" ht="15" thickBot="1"/>
    <row r="6" spans="1:14" ht="15">
      <c r="A6" s="168"/>
      <c r="B6" s="169"/>
      <c r="C6" s="169"/>
      <c r="D6" s="169"/>
      <c r="E6" s="169"/>
      <c r="F6" s="169"/>
      <c r="G6" s="169"/>
      <c r="H6" s="170"/>
      <c r="J6" s="171" t="s">
        <v>637</v>
      </c>
      <c r="K6" s="172"/>
      <c r="L6" s="172"/>
      <c r="M6" s="172"/>
      <c r="N6" s="173"/>
    </row>
    <row r="7" spans="1:14" ht="15">
      <c r="A7" s="174"/>
      <c r="B7" s="802" t="s">
        <v>974</v>
      </c>
      <c r="C7" s="803"/>
      <c r="D7" s="803"/>
      <c r="E7" s="803"/>
      <c r="F7" s="177"/>
      <c r="G7" s="441">
        <v>43465</v>
      </c>
      <c r="H7" s="179"/>
      <c r="J7" s="174"/>
      <c r="N7" s="179"/>
    </row>
    <row r="8" spans="1:14" ht="15">
      <c r="A8" s="174"/>
      <c r="D8" s="180" t="s">
        <v>638</v>
      </c>
      <c r="E8" s="177"/>
      <c r="F8" s="177"/>
      <c r="G8" s="180" t="s">
        <v>639</v>
      </c>
      <c r="H8" s="179"/>
      <c r="J8" s="174"/>
      <c r="K8" s="180" t="s">
        <v>640</v>
      </c>
      <c r="L8" s="177"/>
      <c r="M8" s="180" t="s">
        <v>639</v>
      </c>
      <c r="N8" s="179"/>
    </row>
    <row r="9" spans="1:14" ht="15">
      <c r="A9" s="174"/>
      <c r="H9" s="179"/>
      <c r="J9" s="174"/>
      <c r="N9" s="179"/>
    </row>
    <row r="10" spans="1:14" ht="15.75" thickBot="1">
      <c r="A10" s="181"/>
      <c r="B10" s="182"/>
      <c r="C10" s="182"/>
      <c r="D10" s="182"/>
      <c r="E10" s="182"/>
      <c r="F10" s="182"/>
      <c r="G10" s="182"/>
      <c r="H10" s="183"/>
      <c r="J10" s="174"/>
      <c r="K10" s="176" t="s">
        <v>976</v>
      </c>
      <c r="L10" s="177"/>
      <c r="M10" s="178">
        <v>43100</v>
      </c>
      <c r="N10" s="179"/>
    </row>
    <row r="11" spans="10:14" ht="15.75" thickBot="1">
      <c r="J11" s="174"/>
      <c r="K11" s="177"/>
      <c r="L11" s="177"/>
      <c r="M11" s="177"/>
      <c r="N11" s="179"/>
    </row>
    <row r="12" spans="1:18" ht="15.75" customHeight="1">
      <c r="A12" s="168"/>
      <c r="B12" s="172"/>
      <c r="C12" s="172"/>
      <c r="D12" s="172"/>
      <c r="E12" s="172"/>
      <c r="F12" s="172"/>
      <c r="G12" s="172"/>
      <c r="H12" s="170"/>
      <c r="J12" s="174"/>
      <c r="K12" s="176" t="s">
        <v>975</v>
      </c>
      <c r="L12" s="177"/>
      <c r="M12" s="178">
        <v>43830</v>
      </c>
      <c r="N12" s="179"/>
      <c r="R12" s="798"/>
    </row>
    <row r="13" spans="1:14" ht="15">
      <c r="A13" s="174"/>
      <c r="B13" s="167" t="s">
        <v>641</v>
      </c>
      <c r="C13" s="166"/>
      <c r="D13" s="166"/>
      <c r="E13" s="166"/>
      <c r="F13" s="166"/>
      <c r="G13" s="166"/>
      <c r="H13" s="179"/>
      <c r="J13" s="174"/>
      <c r="K13" s="177"/>
      <c r="L13" s="177"/>
      <c r="M13" s="177"/>
      <c r="N13" s="179"/>
    </row>
    <row r="14" spans="1:14" ht="15">
      <c r="A14" s="174"/>
      <c r="H14" s="179"/>
      <c r="J14" s="174"/>
      <c r="K14" s="176"/>
      <c r="L14" s="177"/>
      <c r="M14" s="178"/>
      <c r="N14" s="179"/>
    </row>
    <row r="15" spans="1:14" ht="15">
      <c r="A15" s="174"/>
      <c r="H15" s="179"/>
      <c r="J15" s="174"/>
      <c r="K15" s="177"/>
      <c r="L15" s="177"/>
      <c r="M15" s="177"/>
      <c r="N15" s="179"/>
    </row>
    <row r="16" spans="1:14" ht="15" customHeight="1">
      <c r="A16" s="174"/>
      <c r="F16" s="806" t="s">
        <v>529</v>
      </c>
      <c r="G16" s="782" t="s">
        <v>1295</v>
      </c>
      <c r="H16" s="179"/>
      <c r="J16" s="174"/>
      <c r="K16" s="176"/>
      <c r="L16" s="177"/>
      <c r="M16" s="178"/>
      <c r="N16" s="179"/>
    </row>
    <row r="17" spans="1:14" ht="15" customHeight="1">
      <c r="A17" s="174"/>
      <c r="B17" s="802" t="s">
        <v>1294</v>
      </c>
      <c r="C17" s="803"/>
      <c r="D17" s="803"/>
      <c r="E17" s="803"/>
      <c r="F17" s="806"/>
      <c r="G17" s="180" t="s">
        <v>642</v>
      </c>
      <c r="H17" s="179"/>
      <c r="J17" s="174"/>
      <c r="K17" s="177"/>
      <c r="L17" s="177"/>
      <c r="M17" s="177"/>
      <c r="N17" s="179"/>
    </row>
    <row r="18" spans="1:14" ht="15" customHeight="1">
      <c r="A18" s="174"/>
      <c r="B18" s="166" t="s">
        <v>632</v>
      </c>
      <c r="C18" s="184"/>
      <c r="D18" s="166"/>
      <c r="E18" s="166"/>
      <c r="F18" s="806"/>
      <c r="G18" s="740" t="s">
        <v>1296</v>
      </c>
      <c r="H18" s="179"/>
      <c r="J18" s="174"/>
      <c r="K18" s="176"/>
      <c r="L18" s="177"/>
      <c r="M18" s="178"/>
      <c r="N18" s="179"/>
    </row>
    <row r="19" spans="1:14" ht="15">
      <c r="A19" s="174"/>
      <c r="B19" s="804" t="s">
        <v>1191</v>
      </c>
      <c r="C19" s="805"/>
      <c r="D19" s="805"/>
      <c r="E19" s="805"/>
      <c r="G19" s="180" t="s">
        <v>643</v>
      </c>
      <c r="H19" s="179"/>
      <c r="J19" s="174"/>
      <c r="K19" s="177"/>
      <c r="L19" s="177"/>
      <c r="M19" s="177"/>
      <c r="N19" s="179"/>
    </row>
    <row r="20" spans="1:14" ht="15">
      <c r="A20" s="174"/>
      <c r="B20" s="803"/>
      <c r="C20" s="803"/>
      <c r="D20" s="803"/>
      <c r="E20" s="803"/>
      <c r="G20" s="740">
        <v>1581</v>
      </c>
      <c r="H20" s="179"/>
      <c r="J20" s="174"/>
      <c r="K20" s="176"/>
      <c r="L20" s="177"/>
      <c r="M20" s="178"/>
      <c r="N20" s="179"/>
    </row>
    <row r="21" spans="1:14" ht="15">
      <c r="A21" s="174"/>
      <c r="B21" s="166" t="s">
        <v>629</v>
      </c>
      <c r="C21" s="184"/>
      <c r="D21" s="166"/>
      <c r="E21" s="166"/>
      <c r="G21" s="180" t="s">
        <v>643</v>
      </c>
      <c r="H21" s="179"/>
      <c r="J21" s="174"/>
      <c r="K21" s="177"/>
      <c r="L21" s="177"/>
      <c r="M21" s="177"/>
      <c r="N21" s="179"/>
    </row>
    <row r="22" spans="1:14" ht="15">
      <c r="A22" s="174"/>
      <c r="C22" s="177"/>
      <c r="G22" s="177"/>
      <c r="H22" s="179"/>
      <c r="J22" s="174"/>
      <c r="K22" s="176"/>
      <c r="L22" s="177"/>
      <c r="M22" s="178"/>
      <c r="N22" s="179"/>
    </row>
    <row r="23" spans="1:14" ht="15">
      <c r="A23" s="174"/>
      <c r="B23" s="802" t="s">
        <v>987</v>
      </c>
      <c r="C23" s="803"/>
      <c r="D23" s="803"/>
      <c r="E23" s="803"/>
      <c r="G23" s="740" t="s">
        <v>979</v>
      </c>
      <c r="H23" s="179"/>
      <c r="J23" s="174"/>
      <c r="K23" s="177"/>
      <c r="L23" s="177"/>
      <c r="M23" s="177"/>
      <c r="N23" s="179"/>
    </row>
    <row r="24" spans="1:14" ht="15">
      <c r="A24" s="174"/>
      <c r="B24" s="166" t="s">
        <v>644</v>
      </c>
      <c r="C24" s="184"/>
      <c r="D24" s="166"/>
      <c r="E24" s="166"/>
      <c r="G24" s="180" t="s">
        <v>643</v>
      </c>
      <c r="H24" s="179"/>
      <c r="J24" s="174"/>
      <c r="K24" s="176"/>
      <c r="L24" s="177"/>
      <c r="M24" s="178"/>
      <c r="N24" s="179"/>
    </row>
    <row r="25" spans="1:14" ht="15">
      <c r="A25" s="174"/>
      <c r="C25" s="177"/>
      <c r="G25" s="177"/>
      <c r="H25" s="179"/>
      <c r="J25" s="174"/>
      <c r="K25" s="177"/>
      <c r="L25" s="177"/>
      <c r="M25" s="180"/>
      <c r="N25" s="179"/>
    </row>
    <row r="26" spans="1:14" ht="15">
      <c r="A26" s="174"/>
      <c r="B26" s="802" t="s">
        <v>977</v>
      </c>
      <c r="C26" s="803"/>
      <c r="D26" s="803"/>
      <c r="E26" s="803"/>
      <c r="G26" s="740"/>
      <c r="H26" s="179"/>
      <c r="J26" s="174"/>
      <c r="K26" s="176"/>
      <c r="L26" s="177"/>
      <c r="M26" s="178"/>
      <c r="N26" s="179"/>
    </row>
    <row r="27" spans="1:14" ht="15">
      <c r="A27" s="174"/>
      <c r="B27" s="166" t="s">
        <v>645</v>
      </c>
      <c r="C27" s="184"/>
      <c r="D27" s="166"/>
      <c r="E27" s="166"/>
      <c r="G27" s="180" t="s">
        <v>646</v>
      </c>
      <c r="H27" s="179"/>
      <c r="J27" s="174"/>
      <c r="K27" s="177"/>
      <c r="L27" s="177"/>
      <c r="M27" s="177"/>
      <c r="N27" s="179"/>
    </row>
    <row r="28" spans="1:14" ht="15">
      <c r="A28" s="174"/>
      <c r="C28" s="177"/>
      <c r="H28" s="179"/>
      <c r="J28" s="174"/>
      <c r="K28" s="176"/>
      <c r="L28" s="177"/>
      <c r="M28" s="178"/>
      <c r="N28" s="179"/>
    </row>
    <row r="29" spans="1:14" ht="15">
      <c r="A29" s="174"/>
      <c r="B29" s="802" t="s">
        <v>978</v>
      </c>
      <c r="C29" s="803"/>
      <c r="D29" s="803"/>
      <c r="E29" s="803"/>
      <c r="H29" s="179"/>
      <c r="J29" s="174"/>
      <c r="K29" s="177"/>
      <c r="L29" s="177"/>
      <c r="M29" s="177"/>
      <c r="N29" s="179"/>
    </row>
    <row r="30" spans="1:14" ht="15">
      <c r="A30" s="174"/>
      <c r="B30" s="166" t="s">
        <v>647</v>
      </c>
      <c r="C30" s="166"/>
      <c r="D30" s="166"/>
      <c r="E30" s="166"/>
      <c r="H30" s="179"/>
      <c r="J30" s="174"/>
      <c r="K30" s="176"/>
      <c r="L30" s="177"/>
      <c r="M30" s="176"/>
      <c r="N30" s="179"/>
    </row>
    <row r="31" spans="1:14" ht="15.75" thickBot="1">
      <c r="A31" s="181"/>
      <c r="B31" s="182"/>
      <c r="C31" s="182"/>
      <c r="D31" s="182"/>
      <c r="E31" s="182"/>
      <c r="F31" s="182"/>
      <c r="G31" s="182"/>
      <c r="H31" s="183"/>
      <c r="J31" s="181"/>
      <c r="K31" s="185"/>
      <c r="L31" s="185"/>
      <c r="M31" s="185"/>
      <c r="N31" s="183"/>
    </row>
    <row r="32" spans="2:13" ht="15">
      <c r="B32" s="167" t="s">
        <v>648</v>
      </c>
      <c r="C32" s="166"/>
      <c r="D32" s="166"/>
      <c r="E32" s="166"/>
      <c r="F32" s="166"/>
      <c r="G32" s="166"/>
      <c r="K32" s="167" t="s">
        <v>945</v>
      </c>
      <c r="L32" s="166"/>
      <c r="M32" s="166"/>
    </row>
    <row r="34" spans="3:6" ht="15">
      <c r="C34" s="807" t="s">
        <v>980</v>
      </c>
      <c r="D34" s="807"/>
      <c r="E34" s="807"/>
      <c r="F34" s="807"/>
    </row>
    <row r="35" spans="3:6" ht="15">
      <c r="C35" s="177"/>
      <c r="D35" s="177"/>
      <c r="E35" s="177"/>
      <c r="F35" s="177"/>
    </row>
    <row r="36" spans="3:13" ht="15">
      <c r="C36" s="807" t="s">
        <v>981</v>
      </c>
      <c r="D36" s="807"/>
      <c r="E36" s="807"/>
      <c r="F36" s="807"/>
      <c r="K36" s="167"/>
      <c r="L36" s="166"/>
      <c r="M36" s="166"/>
    </row>
    <row r="37" spans="3:13" ht="15">
      <c r="C37" s="177"/>
      <c r="D37" s="177"/>
      <c r="E37" s="177"/>
      <c r="F37" s="177"/>
      <c r="K37" s="167" t="s">
        <v>870</v>
      </c>
      <c r="L37" s="166"/>
      <c r="M37" s="166"/>
    </row>
    <row r="38" spans="3:13" ht="15">
      <c r="C38" s="807" t="s">
        <v>982</v>
      </c>
      <c r="D38" s="807"/>
      <c r="E38" s="807"/>
      <c r="F38" s="807"/>
      <c r="K38" s="167" t="s">
        <v>649</v>
      </c>
      <c r="L38" s="166"/>
      <c r="M38" s="166"/>
    </row>
    <row r="39" spans="3:17" ht="15">
      <c r="C39" s="177"/>
      <c r="D39" s="177"/>
      <c r="E39" s="177"/>
      <c r="F39" s="177"/>
      <c r="K39" s="167" t="s">
        <v>650</v>
      </c>
      <c r="L39" s="166"/>
      <c r="M39" s="186"/>
      <c r="N39" s="187" t="s">
        <v>651</v>
      </c>
      <c r="O39" s="188"/>
      <c r="P39" s="188"/>
      <c r="Q39" s="189"/>
    </row>
    <row r="40" spans="3:17" ht="15">
      <c r="C40" s="177"/>
      <c r="D40" s="177" t="s">
        <v>652</v>
      </c>
      <c r="E40" s="808" t="s">
        <v>983</v>
      </c>
      <c r="F40" s="808"/>
      <c r="K40" s="167" t="s">
        <v>653</v>
      </c>
      <c r="L40" s="166"/>
      <c r="M40" s="190"/>
      <c r="N40" s="191"/>
      <c r="O40" s="191"/>
      <c r="P40" s="191"/>
      <c r="Q40" s="192"/>
    </row>
    <row r="41" spans="13:17" ht="15">
      <c r="M41" s="190" t="s">
        <v>654</v>
      </c>
      <c r="N41" s="191"/>
      <c r="O41" s="175"/>
      <c r="P41" s="175"/>
      <c r="Q41" s="192"/>
    </row>
    <row r="42" spans="9:17" ht="15">
      <c r="I42" s="180" t="s">
        <v>655</v>
      </c>
      <c r="M42" s="190" t="s">
        <v>656</v>
      </c>
      <c r="N42" s="191"/>
      <c r="O42" s="175"/>
      <c r="P42" s="175"/>
      <c r="Q42" s="192"/>
    </row>
    <row r="43" spans="13:17" ht="15">
      <c r="M43" s="193"/>
      <c r="N43" s="175"/>
      <c r="O43" s="175"/>
      <c r="P43" s="175"/>
      <c r="Q43" s="194"/>
    </row>
  </sheetData>
  <sheetProtection/>
  <mergeCells count="14">
    <mergeCell ref="C34:F34"/>
    <mergeCell ref="C36:F36"/>
    <mergeCell ref="C38:F38"/>
    <mergeCell ref="E40:F40"/>
    <mergeCell ref="C4:D4"/>
    <mergeCell ref="E4:G4"/>
    <mergeCell ref="B29:E29"/>
    <mergeCell ref="H4:J4"/>
    <mergeCell ref="B7:E7"/>
    <mergeCell ref="B17:E17"/>
    <mergeCell ref="B19:E20"/>
    <mergeCell ref="B23:E23"/>
    <mergeCell ref="B26:E26"/>
    <mergeCell ref="F16:F18"/>
  </mergeCells>
  <printOptions horizontalCentered="1" verticalCentered="1"/>
  <pageMargins left="0.25" right="0.25" top="0.5" bottom="0.25" header="0.5" footer="0.45"/>
  <pageSetup fitToHeight="1" fitToWidth="1" horizontalDpi="600" verticalDpi="600" orientation="landscape" paperSize="5" scale="1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H26"/>
  <sheetViews>
    <sheetView defaultGridColor="0" zoomScale="75" zoomScaleNormal="75" zoomScalePageLayoutView="0" colorId="22" workbookViewId="0" topLeftCell="A2">
      <selection activeCell="C12" sqref="C12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ht="3.75" customHeight="1"/>
    <row r="2" spans="1:8" ht="22.5" customHeight="1" thickBot="1">
      <c r="A2" s="4" t="s">
        <v>246</v>
      </c>
      <c r="B2" s="2"/>
      <c r="C2" s="2"/>
      <c r="D2" s="2"/>
      <c r="E2" s="2"/>
      <c r="F2" s="2"/>
      <c r="G2" s="2"/>
      <c r="H2" s="2"/>
    </row>
    <row r="3" spans="1:8" ht="13.5" customHeight="1" thickTop="1">
      <c r="A3" s="22"/>
      <c r="B3" s="456" t="s">
        <v>86</v>
      </c>
      <c r="C3" s="1"/>
      <c r="D3" s="1"/>
      <c r="E3" s="1"/>
      <c r="F3" s="21"/>
      <c r="G3" s="1"/>
      <c r="H3" s="23"/>
    </row>
    <row r="4" spans="1:8" ht="18.75" customHeight="1">
      <c r="A4" s="118" t="s">
        <v>227</v>
      </c>
      <c r="B4" s="456" t="s">
        <v>289</v>
      </c>
      <c r="C4" s="13" t="s">
        <v>228</v>
      </c>
      <c r="D4" s="13"/>
      <c r="E4" s="13"/>
      <c r="F4" s="14"/>
      <c r="G4" s="834" t="s">
        <v>229</v>
      </c>
      <c r="H4" s="835"/>
    </row>
    <row r="5" spans="1:8" ht="13.5" customHeight="1">
      <c r="A5" s="15"/>
      <c r="B5" s="457" t="s">
        <v>86</v>
      </c>
      <c r="C5" s="836">
        <f>Current</f>
        <v>2017</v>
      </c>
      <c r="D5" s="837"/>
      <c r="E5" s="836">
        <f>Past</f>
        <v>2016</v>
      </c>
      <c r="F5" s="837"/>
      <c r="G5" s="840" t="str">
        <f>Inpast</f>
        <v>in 2016</v>
      </c>
      <c r="H5" s="839"/>
    </row>
    <row r="6" spans="1:8" ht="22.5" customHeight="1">
      <c r="A6" s="45" t="s">
        <v>250</v>
      </c>
      <c r="B6" s="21"/>
      <c r="C6" s="22"/>
      <c r="D6" s="21"/>
      <c r="E6" s="22"/>
      <c r="F6" s="21"/>
      <c r="G6" s="22"/>
      <c r="H6" s="23"/>
    </row>
    <row r="7" spans="1:8" ht="19.5" customHeight="1">
      <c r="A7" s="43" t="s">
        <v>251</v>
      </c>
      <c r="B7" s="14"/>
      <c r="C7" s="15"/>
      <c r="D7" s="14"/>
      <c r="E7" s="15"/>
      <c r="F7" s="14"/>
      <c r="G7" s="15"/>
      <c r="H7" s="16"/>
    </row>
    <row r="8" spans="1:8" ht="22.5" customHeight="1">
      <c r="A8" s="15" t="s">
        <v>86</v>
      </c>
      <c r="B8" s="119" t="s">
        <v>86</v>
      </c>
      <c r="C8" s="603"/>
      <c r="D8" s="604"/>
      <c r="E8" s="603"/>
      <c r="F8" s="604"/>
      <c r="G8" s="603"/>
      <c r="H8" s="605"/>
    </row>
    <row r="9" spans="1:8" ht="22.5" customHeight="1">
      <c r="A9" s="554" t="s">
        <v>261</v>
      </c>
      <c r="B9" s="148" t="s">
        <v>262</v>
      </c>
      <c r="C9" s="603"/>
      <c r="D9" s="604"/>
      <c r="E9" s="603"/>
      <c r="F9" s="604"/>
      <c r="G9" s="603"/>
      <c r="H9" s="605"/>
    </row>
    <row r="10" spans="1:8" ht="22.5" customHeight="1">
      <c r="A10" s="15" t="s">
        <v>252</v>
      </c>
      <c r="B10" s="148" t="s">
        <v>592</v>
      </c>
      <c r="C10" s="603">
        <v>12093</v>
      </c>
      <c r="D10" s="609"/>
      <c r="E10" s="603">
        <v>12093</v>
      </c>
      <c r="F10" s="604"/>
      <c r="G10" s="603">
        <v>12093</v>
      </c>
      <c r="H10" s="605"/>
    </row>
    <row r="11" spans="1:8" ht="22.5" customHeight="1">
      <c r="A11" s="15" t="s">
        <v>253</v>
      </c>
      <c r="B11" s="148" t="s">
        <v>593</v>
      </c>
      <c r="C11" s="603">
        <v>73810</v>
      </c>
      <c r="D11" s="604"/>
      <c r="E11" s="603">
        <v>73810</v>
      </c>
      <c r="F11" s="604"/>
      <c r="G11" s="603">
        <v>73810</v>
      </c>
      <c r="H11" s="605"/>
    </row>
    <row r="12" spans="1:8" ht="22.5" customHeight="1">
      <c r="A12" s="15"/>
      <c r="B12" s="148"/>
      <c r="C12" s="603"/>
      <c r="D12" s="604"/>
      <c r="E12" s="603"/>
      <c r="F12" s="604"/>
      <c r="G12" s="603"/>
      <c r="H12" s="605"/>
    </row>
    <row r="13" spans="1:8" ht="22.5" customHeight="1">
      <c r="A13" s="15" t="s">
        <v>86</v>
      </c>
      <c r="B13" s="119" t="s">
        <v>86</v>
      </c>
      <c r="C13" s="603"/>
      <c r="D13" s="609"/>
      <c r="E13" s="603"/>
      <c r="F13" s="604"/>
      <c r="G13" s="603"/>
      <c r="H13" s="604"/>
    </row>
    <row r="14" spans="1:8" ht="22.5" customHeight="1">
      <c r="A14" s="15"/>
      <c r="B14" s="119"/>
      <c r="C14" s="603"/>
      <c r="D14" s="609"/>
      <c r="E14" s="603"/>
      <c r="F14" s="609"/>
      <c r="G14" s="603"/>
      <c r="H14" s="611"/>
    </row>
    <row r="15" spans="1:8" ht="22.5" customHeight="1">
      <c r="A15" s="15"/>
      <c r="B15" s="119"/>
      <c r="C15" s="603"/>
      <c r="D15" s="604"/>
      <c r="E15" s="603"/>
      <c r="F15" s="604"/>
      <c r="G15" s="603"/>
      <c r="H15" s="605"/>
    </row>
    <row r="16" spans="1:8" ht="22.5" customHeight="1">
      <c r="A16" s="15"/>
      <c r="B16" s="119"/>
      <c r="C16" s="603"/>
      <c r="D16" s="604"/>
      <c r="E16" s="603"/>
      <c r="F16" s="604"/>
      <c r="G16" s="603"/>
      <c r="H16" s="605"/>
    </row>
    <row r="17" spans="1:8" ht="22.5" customHeight="1">
      <c r="A17" s="15"/>
      <c r="B17" s="119"/>
      <c r="C17" s="603"/>
      <c r="D17" s="604"/>
      <c r="E17" s="603"/>
      <c r="F17" s="604"/>
      <c r="G17" s="603"/>
      <c r="H17" s="605"/>
    </row>
    <row r="18" spans="1:8" ht="22.5" customHeight="1">
      <c r="A18" s="15"/>
      <c r="B18" s="119"/>
      <c r="C18" s="603"/>
      <c r="D18" s="604"/>
      <c r="E18" s="603"/>
      <c r="F18" s="604"/>
      <c r="G18" s="603"/>
      <c r="H18" s="605"/>
    </row>
    <row r="19" spans="1:8" ht="22.5" customHeight="1">
      <c r="A19" s="15"/>
      <c r="B19" s="119"/>
      <c r="C19" s="603"/>
      <c r="D19" s="604"/>
      <c r="E19" s="603"/>
      <c r="F19" s="604"/>
      <c r="G19" s="603"/>
      <c r="H19" s="605"/>
    </row>
    <row r="20" spans="1:8" ht="22.5" customHeight="1">
      <c r="A20" s="15"/>
      <c r="B20" s="119"/>
      <c r="C20" s="603"/>
      <c r="D20" s="604"/>
      <c r="E20" s="603"/>
      <c r="F20" s="604"/>
      <c r="G20" s="603"/>
      <c r="H20" s="605"/>
    </row>
    <row r="21" spans="1:8" ht="22.5" customHeight="1">
      <c r="A21" s="15"/>
      <c r="B21" s="119"/>
      <c r="C21" s="603"/>
      <c r="D21" s="604"/>
      <c r="E21" s="603"/>
      <c r="F21" s="604"/>
      <c r="G21" s="603"/>
      <c r="H21" s="605"/>
    </row>
    <row r="22" spans="1:8" ht="22.5" customHeight="1">
      <c r="A22" s="15"/>
      <c r="B22" s="14"/>
      <c r="C22" s="603"/>
      <c r="D22" s="604"/>
      <c r="E22" s="603"/>
      <c r="F22" s="604"/>
      <c r="G22" s="603"/>
      <c r="H22" s="605"/>
    </row>
    <row r="23" spans="1:8" ht="22.5" customHeight="1">
      <c r="A23" s="15"/>
      <c r="B23" s="14"/>
      <c r="C23" s="603"/>
      <c r="D23" s="604"/>
      <c r="E23" s="603"/>
      <c r="F23" s="604"/>
      <c r="G23" s="603"/>
      <c r="H23" s="605"/>
    </row>
    <row r="24" spans="1:8" ht="22.5" customHeight="1">
      <c r="A24" s="15"/>
      <c r="B24" s="14"/>
      <c r="C24" s="603"/>
      <c r="D24" s="604"/>
      <c r="E24" s="603"/>
      <c r="F24" s="604"/>
      <c r="G24" s="603"/>
      <c r="H24" s="605"/>
    </row>
    <row r="25" spans="1:8" ht="22.5" customHeight="1" thickBot="1">
      <c r="A25" s="18" t="s">
        <v>254</v>
      </c>
      <c r="B25" s="110" t="s">
        <v>291</v>
      </c>
      <c r="C25" s="612">
        <f>SUM(C8:C24)</f>
        <v>85903</v>
      </c>
      <c r="D25" s="613"/>
      <c r="E25" s="612">
        <f>SUM(E8:E24)</f>
        <v>85903</v>
      </c>
      <c r="F25" s="613"/>
      <c r="G25" s="612">
        <f>SUM(G8:G24)</f>
        <v>85903</v>
      </c>
      <c r="H25" s="614"/>
    </row>
    <row r="26" ht="22.5" customHeight="1" thickTop="1">
      <c r="B26" s="104" t="s">
        <v>255</v>
      </c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/>
  <mergeCells count="4">
    <mergeCell ref="G4:H4"/>
    <mergeCell ref="E5:F5"/>
    <mergeCell ref="C5:D5"/>
    <mergeCell ref="G5:H5"/>
  </mergeCells>
  <printOptions/>
  <pageMargins left="0.333" right="0.5" top="0.25" bottom="0.46" header="0.5" footer="0.5"/>
  <pageSetup fitToHeight="1" fitToWidth="1"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5"/>
  <sheetViews>
    <sheetView defaultGridColor="0" zoomScale="75" zoomScaleNormal="75" zoomScalePageLayoutView="0" colorId="22" workbookViewId="0" topLeftCell="A1">
      <selection activeCell="E27" sqref="E27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246</v>
      </c>
      <c r="B1" s="2"/>
      <c r="C1" s="2"/>
      <c r="D1" s="2"/>
      <c r="E1" s="2"/>
      <c r="F1" s="2"/>
      <c r="G1" s="2"/>
      <c r="H1" s="2"/>
    </row>
    <row r="2" spans="1:8" ht="22.5" customHeight="1" thickTop="1">
      <c r="A2" s="22"/>
      <c r="B2" s="456" t="s">
        <v>86</v>
      </c>
      <c r="C2" s="1"/>
      <c r="D2" s="1"/>
      <c r="E2" s="1"/>
      <c r="F2" s="21"/>
      <c r="G2" s="1"/>
      <c r="H2" s="23"/>
    </row>
    <row r="3" spans="1:8" ht="22.5" customHeight="1">
      <c r="A3" s="118" t="s">
        <v>227</v>
      </c>
      <c r="B3" s="456" t="s">
        <v>289</v>
      </c>
      <c r="C3" s="13" t="s">
        <v>228</v>
      </c>
      <c r="D3" s="13"/>
      <c r="E3" s="13"/>
      <c r="F3" s="14"/>
      <c r="G3" s="834" t="s">
        <v>229</v>
      </c>
      <c r="H3" s="835"/>
    </row>
    <row r="4" spans="1:8" ht="22.5" customHeight="1">
      <c r="A4" s="15"/>
      <c r="B4" s="457" t="s">
        <v>86</v>
      </c>
      <c r="C4" s="836">
        <f>Current</f>
        <v>2017</v>
      </c>
      <c r="D4" s="837"/>
      <c r="E4" s="836">
        <f>Past</f>
        <v>2016</v>
      </c>
      <c r="F4" s="837"/>
      <c r="G4" s="840" t="str">
        <f>Inpast</f>
        <v>in 2016</v>
      </c>
      <c r="H4" s="839"/>
    </row>
    <row r="5" spans="1:8" ht="22.5" customHeight="1">
      <c r="A5" s="45" t="s">
        <v>256</v>
      </c>
      <c r="B5" s="21"/>
      <c r="C5" s="22"/>
      <c r="D5" s="21"/>
      <c r="E5" s="22"/>
      <c r="F5" s="21"/>
      <c r="G5" s="22"/>
      <c r="H5" s="23"/>
    </row>
    <row r="6" spans="1:8" ht="22.5" customHeight="1">
      <c r="A6" s="43" t="s">
        <v>257</v>
      </c>
      <c r="B6" s="119" t="s">
        <v>270</v>
      </c>
      <c r="C6" s="106" t="s">
        <v>107</v>
      </c>
      <c r="D6" s="105" t="s">
        <v>107</v>
      </c>
      <c r="E6" s="106" t="s">
        <v>107</v>
      </c>
      <c r="F6" s="105" t="s">
        <v>107</v>
      </c>
      <c r="G6" s="106" t="s">
        <v>107</v>
      </c>
      <c r="H6" s="107" t="s">
        <v>107</v>
      </c>
    </row>
    <row r="7" spans="1:8" ht="22.5" customHeight="1">
      <c r="A7" s="15" t="s">
        <v>258</v>
      </c>
      <c r="B7" s="148" t="s">
        <v>594</v>
      </c>
      <c r="C7" s="603"/>
      <c r="D7" s="604"/>
      <c r="E7" s="603"/>
      <c r="F7" s="604"/>
      <c r="G7" s="603"/>
      <c r="H7" s="605"/>
    </row>
    <row r="8" spans="1:8" ht="22.5" customHeight="1">
      <c r="A8" s="15"/>
      <c r="B8" s="119"/>
      <c r="C8" s="603"/>
      <c r="D8" s="604"/>
      <c r="E8" s="603"/>
      <c r="F8" s="604"/>
      <c r="G8" s="603"/>
      <c r="H8" s="605"/>
    </row>
    <row r="9" spans="1:8" ht="22.5" customHeight="1">
      <c r="A9" s="15"/>
      <c r="B9" s="119"/>
      <c r="C9" s="603"/>
      <c r="D9" s="604"/>
      <c r="E9" s="603"/>
      <c r="F9" s="604"/>
      <c r="G9" s="603"/>
      <c r="H9" s="605"/>
    </row>
    <row r="10" spans="1:8" ht="22.5" customHeight="1">
      <c r="A10" s="15"/>
      <c r="B10" s="119"/>
      <c r="C10" s="603"/>
      <c r="D10" s="604"/>
      <c r="E10" s="603"/>
      <c r="F10" s="604"/>
      <c r="G10" s="603"/>
      <c r="H10" s="605"/>
    </row>
    <row r="11" spans="1:8" ht="22.5" customHeight="1">
      <c r="A11" s="15"/>
      <c r="B11" s="119"/>
      <c r="C11" s="603"/>
      <c r="D11" s="604"/>
      <c r="E11" s="603"/>
      <c r="F11" s="604"/>
      <c r="G11" s="603"/>
      <c r="H11" s="605"/>
    </row>
    <row r="12" spans="1:8" ht="22.5" customHeight="1">
      <c r="A12" s="15"/>
      <c r="B12" s="119"/>
      <c r="C12" s="603"/>
      <c r="D12" s="604"/>
      <c r="E12" s="603"/>
      <c r="F12" s="604"/>
      <c r="G12" s="603"/>
      <c r="H12" s="605"/>
    </row>
    <row r="13" spans="1:8" ht="22.5" customHeight="1">
      <c r="A13" s="15"/>
      <c r="B13" s="119"/>
      <c r="C13" s="603"/>
      <c r="D13" s="604"/>
      <c r="E13" s="603"/>
      <c r="F13" s="604"/>
      <c r="G13" s="603"/>
      <c r="H13" s="605"/>
    </row>
    <row r="14" spans="1:8" ht="12" customHeight="1">
      <c r="A14" s="22" t="s">
        <v>259</v>
      </c>
      <c r="B14" s="115"/>
      <c r="C14" s="615"/>
      <c r="D14" s="616"/>
      <c r="E14" s="615"/>
      <c r="F14" s="616"/>
      <c r="G14" s="615"/>
      <c r="H14" s="617"/>
    </row>
    <row r="15" spans="1:8" ht="12.75" customHeight="1">
      <c r="A15" s="15" t="s">
        <v>260</v>
      </c>
      <c r="B15" s="119" t="s">
        <v>270</v>
      </c>
      <c r="C15" s="606" t="s">
        <v>107</v>
      </c>
      <c r="D15" s="607" t="s">
        <v>107</v>
      </c>
      <c r="E15" s="606" t="s">
        <v>107</v>
      </c>
      <c r="F15" s="607" t="s">
        <v>107</v>
      </c>
      <c r="G15" s="606" t="s">
        <v>107</v>
      </c>
      <c r="H15" s="608" t="s">
        <v>107</v>
      </c>
    </row>
    <row r="16" spans="1:8" ht="12" customHeight="1">
      <c r="A16" s="22" t="s">
        <v>265</v>
      </c>
      <c r="B16" s="115"/>
      <c r="C16" s="618"/>
      <c r="D16" s="619"/>
      <c r="E16" s="618"/>
      <c r="F16" s="620"/>
      <c r="G16" s="618"/>
      <c r="H16" s="621"/>
    </row>
    <row r="17" spans="1:8" ht="14.25" customHeight="1">
      <c r="A17" s="15" t="s">
        <v>266</v>
      </c>
      <c r="B17" s="119" t="s">
        <v>270</v>
      </c>
      <c r="C17" s="606" t="s">
        <v>107</v>
      </c>
      <c r="D17" s="607" t="s">
        <v>107</v>
      </c>
      <c r="E17" s="606" t="s">
        <v>107</v>
      </c>
      <c r="F17" s="607" t="s">
        <v>107</v>
      </c>
      <c r="G17" s="606" t="s">
        <v>107</v>
      </c>
      <c r="H17" s="608" t="s">
        <v>107</v>
      </c>
    </row>
    <row r="18" spans="1:8" ht="22.5" customHeight="1">
      <c r="A18" s="15" t="s">
        <v>258</v>
      </c>
      <c r="B18" s="148" t="s">
        <v>594</v>
      </c>
      <c r="C18" s="603"/>
      <c r="D18" s="604"/>
      <c r="E18" s="603"/>
      <c r="F18" s="604"/>
      <c r="G18" s="603"/>
      <c r="H18" s="605"/>
    </row>
    <row r="19" spans="1:8" ht="22.5" customHeight="1">
      <c r="A19" s="15"/>
      <c r="B19" s="119"/>
      <c r="C19" s="603"/>
      <c r="D19" s="604"/>
      <c r="E19" s="603"/>
      <c r="F19" s="604"/>
      <c r="G19" s="603"/>
      <c r="H19" s="605"/>
    </row>
    <row r="20" spans="1:8" ht="22.5" customHeight="1">
      <c r="A20" s="15"/>
      <c r="B20" s="119"/>
      <c r="C20" s="603"/>
      <c r="D20" s="604"/>
      <c r="E20" s="603"/>
      <c r="F20" s="604"/>
      <c r="G20" s="603"/>
      <c r="H20" s="605"/>
    </row>
    <row r="21" spans="1:8" ht="22.5" customHeight="1">
      <c r="A21" s="15"/>
      <c r="B21" s="119"/>
      <c r="C21" s="603"/>
      <c r="D21" s="604"/>
      <c r="E21" s="603"/>
      <c r="F21" s="604"/>
      <c r="G21" s="603"/>
      <c r="H21" s="605"/>
    </row>
    <row r="22" spans="1:8" ht="22.5" customHeight="1">
      <c r="A22" s="15"/>
      <c r="B22" s="119"/>
      <c r="C22" s="603"/>
      <c r="D22" s="604"/>
      <c r="E22" s="603"/>
      <c r="F22" s="604"/>
      <c r="G22" s="603"/>
      <c r="H22" s="605"/>
    </row>
    <row r="23" spans="1:8" ht="22.5" customHeight="1">
      <c r="A23" s="15"/>
      <c r="B23" s="119"/>
      <c r="C23" s="603"/>
      <c r="D23" s="604"/>
      <c r="E23" s="603"/>
      <c r="F23" s="604"/>
      <c r="G23" s="603"/>
      <c r="H23" s="605"/>
    </row>
    <row r="24" spans="1:8" ht="22.5" customHeight="1" thickBot="1">
      <c r="A24" s="18" t="s">
        <v>267</v>
      </c>
      <c r="B24" s="110" t="s">
        <v>292</v>
      </c>
      <c r="C24" s="612">
        <f>SUM(C7:C23)</f>
        <v>0</v>
      </c>
      <c r="D24" s="613"/>
      <c r="E24" s="612">
        <f>SUM(E7:E23)</f>
        <v>0</v>
      </c>
      <c r="F24" s="613"/>
      <c r="G24" s="612">
        <f>SUM(G7:G23)</f>
        <v>0</v>
      </c>
      <c r="H24" s="614"/>
    </row>
    <row r="25" ht="22.5" customHeight="1" thickTop="1">
      <c r="B25" s="104" t="s">
        <v>268</v>
      </c>
    </row>
    <row r="26" ht="3.75" customHeight="1"/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r:id="rId1"/>
  <rowBreaks count="1" manualBreakCount="1">
    <brk id="2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H27"/>
  <sheetViews>
    <sheetView defaultGridColor="0" zoomScale="75" zoomScaleNormal="75" zoomScalePageLayoutView="0" colorId="22" workbookViewId="0" topLeftCell="A1">
      <selection activeCell="D23" sqref="D23"/>
    </sheetView>
  </sheetViews>
  <sheetFormatPr defaultColWidth="9.77734375" defaultRowHeight="15"/>
  <cols>
    <col min="1" max="1" width="81.886718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ht="3.75" customHeight="1"/>
    <row r="2" spans="1:8" ht="22.5" customHeight="1" thickBot="1">
      <c r="A2" s="4" t="s">
        <v>246</v>
      </c>
      <c r="B2" s="2"/>
      <c r="C2" s="2"/>
      <c r="D2" s="2"/>
      <c r="E2" s="2"/>
      <c r="F2" s="2"/>
      <c r="G2" s="2"/>
      <c r="H2" s="2"/>
    </row>
    <row r="3" spans="1:8" ht="13.5" customHeight="1" thickTop="1">
      <c r="A3" s="22"/>
      <c r="B3" s="456" t="s">
        <v>86</v>
      </c>
      <c r="C3" s="1"/>
      <c r="D3" s="1"/>
      <c r="E3" s="1"/>
      <c r="F3" s="21"/>
      <c r="G3" s="1"/>
      <c r="H3" s="23"/>
    </row>
    <row r="4" spans="1:8" ht="17.25" customHeight="1">
      <c r="A4" s="118" t="s">
        <v>227</v>
      </c>
      <c r="B4" s="456" t="s">
        <v>289</v>
      </c>
      <c r="C4" s="13" t="s">
        <v>228</v>
      </c>
      <c r="D4" s="13"/>
      <c r="E4" s="13"/>
      <c r="F4" s="14"/>
      <c r="G4" s="834" t="s">
        <v>229</v>
      </c>
      <c r="H4" s="835"/>
    </row>
    <row r="5" spans="1:8" ht="13.5" customHeight="1">
      <c r="A5" s="15"/>
      <c r="B5" s="457" t="s">
        <v>86</v>
      </c>
      <c r="C5" s="836">
        <f>Current</f>
        <v>2017</v>
      </c>
      <c r="D5" s="837"/>
      <c r="E5" s="836">
        <f>Past</f>
        <v>2016</v>
      </c>
      <c r="F5" s="837"/>
      <c r="G5" s="840" t="str">
        <f>Inpast</f>
        <v>in 2016</v>
      </c>
      <c r="H5" s="839"/>
    </row>
    <row r="6" spans="1:8" ht="13.5" customHeight="1">
      <c r="A6" s="45" t="s">
        <v>269</v>
      </c>
      <c r="B6" s="21"/>
      <c r="C6" s="22"/>
      <c r="D6" s="21"/>
      <c r="E6" s="22"/>
      <c r="F6" s="21"/>
      <c r="G6" s="22"/>
      <c r="H6" s="23"/>
    </row>
    <row r="7" spans="1:8" ht="13.5" customHeight="1">
      <c r="A7" s="45" t="s">
        <v>717</v>
      </c>
      <c r="B7" s="21"/>
      <c r="C7" s="22"/>
      <c r="D7" s="21"/>
      <c r="E7" s="22"/>
      <c r="F7" s="21"/>
      <c r="G7" s="22"/>
      <c r="H7" s="23"/>
    </row>
    <row r="8" spans="1:8" ht="13.5" customHeight="1">
      <c r="A8" s="43" t="s">
        <v>718</v>
      </c>
      <c r="B8" s="119" t="s">
        <v>270</v>
      </c>
      <c r="C8" s="120" t="s">
        <v>150</v>
      </c>
      <c r="D8" s="119" t="s">
        <v>171</v>
      </c>
      <c r="E8" s="120" t="s">
        <v>150</v>
      </c>
      <c r="F8" s="119" t="s">
        <v>171</v>
      </c>
      <c r="G8" s="120" t="s">
        <v>150</v>
      </c>
      <c r="H8" s="119" t="s">
        <v>171</v>
      </c>
    </row>
    <row r="9" spans="1:8" ht="22.5" customHeight="1">
      <c r="A9" s="15"/>
      <c r="B9" s="14"/>
      <c r="C9" s="603"/>
      <c r="D9" s="604"/>
      <c r="E9" s="603"/>
      <c r="F9" s="604"/>
      <c r="G9" s="603"/>
      <c r="H9" s="605"/>
    </row>
    <row r="10" spans="1:8" ht="22.5" customHeight="1">
      <c r="A10" s="15"/>
      <c r="B10" s="14"/>
      <c r="C10" s="603"/>
      <c r="D10" s="604"/>
      <c r="E10" s="603"/>
      <c r="F10" s="604"/>
      <c r="G10" s="603"/>
      <c r="H10" s="605"/>
    </row>
    <row r="11" spans="1:8" ht="22.5" customHeight="1">
      <c r="A11" s="15"/>
      <c r="B11" s="14"/>
      <c r="C11" s="603"/>
      <c r="D11" s="604"/>
      <c r="E11" s="603"/>
      <c r="F11" s="604"/>
      <c r="G11" s="603"/>
      <c r="H11" s="605"/>
    </row>
    <row r="12" spans="1:8" ht="22.5" customHeight="1">
      <c r="A12" s="15"/>
      <c r="B12" s="14"/>
      <c r="C12" s="603"/>
      <c r="D12" s="604"/>
      <c r="E12" s="603"/>
      <c r="F12" s="604"/>
      <c r="G12" s="603"/>
      <c r="H12" s="605"/>
    </row>
    <row r="13" spans="1:8" ht="22.5" customHeight="1">
      <c r="A13" s="15"/>
      <c r="B13" s="14"/>
      <c r="C13" s="603"/>
      <c r="D13" s="604"/>
      <c r="E13" s="603"/>
      <c r="F13" s="604"/>
      <c r="G13" s="603"/>
      <c r="H13" s="605"/>
    </row>
    <row r="14" spans="1:8" ht="22.5" customHeight="1">
      <c r="A14" s="15"/>
      <c r="B14" s="14"/>
      <c r="C14" s="603"/>
      <c r="D14" s="604"/>
      <c r="E14" s="603"/>
      <c r="F14" s="604"/>
      <c r="G14" s="603"/>
      <c r="H14" s="605"/>
    </row>
    <row r="15" spans="1:8" ht="22.5" customHeight="1">
      <c r="A15" s="15"/>
      <c r="B15" s="14"/>
      <c r="C15" s="603"/>
      <c r="D15" s="604"/>
      <c r="E15" s="603"/>
      <c r="F15" s="604"/>
      <c r="G15" s="603"/>
      <c r="H15" s="605"/>
    </row>
    <row r="16" spans="1:8" ht="22.5" customHeight="1">
      <c r="A16" s="15"/>
      <c r="B16" s="14"/>
      <c r="C16" s="603"/>
      <c r="D16" s="604"/>
      <c r="E16" s="603"/>
      <c r="F16" s="604"/>
      <c r="G16" s="603"/>
      <c r="H16" s="605"/>
    </row>
    <row r="17" spans="1:8" ht="22.5" customHeight="1">
      <c r="A17" s="15"/>
      <c r="B17" s="14"/>
      <c r="C17" s="603"/>
      <c r="D17" s="604"/>
      <c r="E17" s="603"/>
      <c r="F17" s="604"/>
      <c r="G17" s="603"/>
      <c r="H17" s="605"/>
    </row>
    <row r="18" spans="1:8" ht="22.5" customHeight="1">
      <c r="A18" s="15"/>
      <c r="B18" s="14"/>
      <c r="C18" s="603"/>
      <c r="D18" s="604"/>
      <c r="E18" s="603"/>
      <c r="F18" s="604"/>
      <c r="G18" s="603"/>
      <c r="H18" s="605"/>
    </row>
    <row r="19" spans="1:8" ht="22.5" customHeight="1">
      <c r="A19" s="15"/>
      <c r="B19" s="14"/>
      <c r="C19" s="603"/>
      <c r="D19" s="604"/>
      <c r="E19" s="603"/>
      <c r="F19" s="604"/>
      <c r="G19" s="603"/>
      <c r="H19" s="605"/>
    </row>
    <row r="20" spans="1:8" ht="22.5" customHeight="1">
      <c r="A20" s="15"/>
      <c r="B20" s="14"/>
      <c r="C20" s="603"/>
      <c r="D20" s="604"/>
      <c r="E20" s="603"/>
      <c r="F20" s="604"/>
      <c r="G20" s="603"/>
      <c r="H20" s="605"/>
    </row>
    <row r="21" spans="1:8" ht="22.5" customHeight="1">
      <c r="A21" s="15"/>
      <c r="B21" s="14"/>
      <c r="C21" s="603"/>
      <c r="D21" s="604"/>
      <c r="E21" s="603"/>
      <c r="F21" s="604"/>
      <c r="G21" s="603"/>
      <c r="H21" s="605"/>
    </row>
    <row r="22" spans="1:8" ht="22.5" customHeight="1">
      <c r="A22" s="15"/>
      <c r="B22" s="14"/>
      <c r="C22" s="603"/>
      <c r="D22" s="604"/>
      <c r="E22" s="603"/>
      <c r="F22" s="604"/>
      <c r="G22" s="603"/>
      <c r="H22" s="605"/>
    </row>
    <row r="23" spans="1:8" ht="22.5" customHeight="1">
      <c r="A23" s="15"/>
      <c r="B23" s="14"/>
      <c r="C23" s="603"/>
      <c r="D23" s="604"/>
      <c r="E23" s="603"/>
      <c r="F23" s="604"/>
      <c r="G23" s="603"/>
      <c r="H23" s="605"/>
    </row>
    <row r="24" spans="1:8" ht="22.5" customHeight="1">
      <c r="A24" s="15"/>
      <c r="B24" s="14"/>
      <c r="C24" s="603"/>
      <c r="D24" s="604"/>
      <c r="E24" s="603"/>
      <c r="F24" s="604"/>
      <c r="G24" s="603"/>
      <c r="H24" s="605"/>
    </row>
    <row r="25" spans="1:8" ht="22.5" customHeight="1">
      <c r="A25" s="15"/>
      <c r="B25" s="14"/>
      <c r="C25" s="603"/>
      <c r="D25" s="604"/>
      <c r="E25" s="603"/>
      <c r="F25" s="604"/>
      <c r="G25" s="603"/>
      <c r="H25" s="605"/>
    </row>
    <row r="26" spans="1:8" ht="22.5" customHeight="1" thickBot="1">
      <c r="A26" s="18" t="s">
        <v>719</v>
      </c>
      <c r="B26" s="110" t="s">
        <v>293</v>
      </c>
      <c r="C26" s="612">
        <f>SUM(C9:C25)</f>
        <v>0</v>
      </c>
      <c r="D26" s="613"/>
      <c r="E26" s="612">
        <f>SUM(E9:E25)</f>
        <v>0</v>
      </c>
      <c r="F26" s="613"/>
      <c r="G26" s="612">
        <f>SUM(G9:G25)</f>
        <v>0</v>
      </c>
      <c r="H26" s="613"/>
    </row>
    <row r="27" ht="22.5" customHeight="1" thickTop="1">
      <c r="B27" s="104" t="s">
        <v>271</v>
      </c>
    </row>
  </sheetData>
  <sheetProtection/>
  <mergeCells count="4">
    <mergeCell ref="G4:H4"/>
    <mergeCell ref="C5:D5"/>
    <mergeCell ref="E5:F5"/>
    <mergeCell ref="G5:H5"/>
  </mergeCells>
  <printOptions/>
  <pageMargins left="0.333" right="0.5" top="0.25" bottom="0.46" header="0.5" footer="0.5"/>
  <pageSetup fitToHeight="1" fitToWidth="1" horizontalDpi="600" verticalDpi="600" orientation="landscape" paperSize="5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5"/>
  <sheetViews>
    <sheetView defaultGridColor="0" zoomScale="75" zoomScaleNormal="75" zoomScalePageLayoutView="0" colorId="22" workbookViewId="0" topLeftCell="A1">
      <selection activeCell="G17" sqref="G17"/>
    </sheetView>
  </sheetViews>
  <sheetFormatPr defaultColWidth="9.77734375" defaultRowHeight="15"/>
  <cols>
    <col min="1" max="1" width="82.445312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246</v>
      </c>
      <c r="B1" s="2"/>
      <c r="C1" s="2"/>
      <c r="D1" s="2"/>
      <c r="E1" s="2"/>
      <c r="F1" s="2"/>
      <c r="G1" s="2"/>
      <c r="H1" s="2"/>
    </row>
    <row r="2" spans="1:8" ht="7.5" customHeight="1" thickTop="1">
      <c r="A2" s="22"/>
      <c r="B2" s="117"/>
      <c r="C2" s="1"/>
      <c r="D2" s="1"/>
      <c r="E2" s="1"/>
      <c r="F2" s="21"/>
      <c r="G2" s="1"/>
      <c r="H2" s="23"/>
    </row>
    <row r="3" spans="1:8" ht="13.5" customHeight="1">
      <c r="A3" s="22"/>
      <c r="B3" s="456" t="s">
        <v>86</v>
      </c>
      <c r="C3" s="1"/>
      <c r="D3" s="1"/>
      <c r="E3" s="1"/>
      <c r="F3" s="21"/>
      <c r="G3" s="1"/>
      <c r="H3" s="23"/>
    </row>
    <row r="4" spans="1:8" ht="18" customHeight="1">
      <c r="A4" s="118" t="s">
        <v>227</v>
      </c>
      <c r="B4" s="456" t="s">
        <v>289</v>
      </c>
      <c r="C4" s="13" t="s">
        <v>228</v>
      </c>
      <c r="D4" s="13"/>
      <c r="E4" s="13"/>
      <c r="F4" s="14"/>
      <c r="G4" s="834" t="s">
        <v>229</v>
      </c>
      <c r="H4" s="835"/>
    </row>
    <row r="5" spans="1:8" ht="13.5" customHeight="1">
      <c r="A5" s="15"/>
      <c r="B5" s="457" t="s">
        <v>86</v>
      </c>
      <c r="C5" s="836">
        <f>Current</f>
        <v>2017</v>
      </c>
      <c r="D5" s="837"/>
      <c r="E5" s="836">
        <f>Past</f>
        <v>2016</v>
      </c>
      <c r="F5" s="837"/>
      <c r="G5" s="840" t="str">
        <f>Inpast</f>
        <v>in 2016</v>
      </c>
      <c r="H5" s="839"/>
    </row>
    <row r="6" spans="1:8" ht="22.5" customHeight="1">
      <c r="A6" s="45" t="s">
        <v>691</v>
      </c>
      <c r="B6" s="21"/>
      <c r="C6" s="22"/>
      <c r="D6" s="21"/>
      <c r="E6" s="22"/>
      <c r="F6" s="21"/>
      <c r="G6" s="22"/>
      <c r="H6" s="23"/>
    </row>
    <row r="7" spans="1:8" ht="22.5" customHeight="1">
      <c r="A7" s="43" t="s">
        <v>692</v>
      </c>
      <c r="B7" s="105" t="s">
        <v>107</v>
      </c>
      <c r="C7" s="106" t="s">
        <v>107</v>
      </c>
      <c r="D7" s="105" t="s">
        <v>107</v>
      </c>
      <c r="E7" s="106" t="s">
        <v>107</v>
      </c>
      <c r="F7" s="105" t="s">
        <v>107</v>
      </c>
      <c r="G7" s="106" t="s">
        <v>107</v>
      </c>
      <c r="H7" s="107" t="s">
        <v>107</v>
      </c>
    </row>
    <row r="8" spans="1:8" ht="22.5" customHeight="1">
      <c r="A8" s="411" t="s">
        <v>940</v>
      </c>
      <c r="B8" s="14"/>
      <c r="C8" s="603"/>
      <c r="D8" s="604"/>
      <c r="E8" s="603"/>
      <c r="F8" s="604"/>
      <c r="G8" s="603"/>
      <c r="H8" s="605"/>
    </row>
    <row r="9" spans="1:8" ht="22.5" customHeight="1">
      <c r="A9" s="15"/>
      <c r="B9" s="14"/>
      <c r="C9" s="603"/>
      <c r="D9" s="604"/>
      <c r="E9" s="603"/>
      <c r="F9" s="604"/>
      <c r="G9" s="603"/>
      <c r="H9" s="605"/>
    </row>
    <row r="10" spans="1:8" ht="22.5" customHeight="1">
      <c r="A10" s="15"/>
      <c r="B10" s="14"/>
      <c r="C10" s="603"/>
      <c r="D10" s="604"/>
      <c r="E10" s="603"/>
      <c r="F10" s="604"/>
      <c r="G10" s="603"/>
      <c r="H10" s="605"/>
    </row>
    <row r="11" spans="1:8" ht="22.5" customHeight="1">
      <c r="A11" s="15"/>
      <c r="B11" s="14"/>
      <c r="C11" s="603"/>
      <c r="D11" s="604"/>
      <c r="E11" s="603"/>
      <c r="F11" s="604"/>
      <c r="G11" s="603"/>
      <c r="H11" s="605"/>
    </row>
    <row r="12" spans="1:8" ht="22.5" customHeight="1">
      <c r="A12" s="15"/>
      <c r="B12" s="14"/>
      <c r="C12" s="603"/>
      <c r="D12" s="604"/>
      <c r="E12" s="603"/>
      <c r="F12" s="604"/>
      <c r="G12" s="603"/>
      <c r="H12" s="605"/>
    </row>
    <row r="13" spans="1:8" ht="22.5" customHeight="1">
      <c r="A13" s="15"/>
      <c r="B13" s="14"/>
      <c r="C13" s="603"/>
      <c r="D13" s="604"/>
      <c r="E13" s="603"/>
      <c r="F13" s="604"/>
      <c r="G13" s="603"/>
      <c r="H13" s="605"/>
    </row>
    <row r="14" spans="1:8" ht="22.5" customHeight="1">
      <c r="A14" s="15"/>
      <c r="B14" s="14"/>
      <c r="C14" s="603"/>
      <c r="D14" s="604"/>
      <c r="E14" s="603"/>
      <c r="F14" s="604"/>
      <c r="G14" s="603"/>
      <c r="H14" s="605"/>
    </row>
    <row r="15" spans="1:8" ht="22.5" customHeight="1">
      <c r="A15" s="15"/>
      <c r="B15" s="14"/>
      <c r="C15" s="603"/>
      <c r="D15" s="604"/>
      <c r="E15" s="603"/>
      <c r="F15" s="604"/>
      <c r="G15" s="603"/>
      <c r="H15" s="605"/>
    </row>
    <row r="16" spans="1:8" ht="22.5" customHeight="1">
      <c r="A16" s="15"/>
      <c r="B16" s="14"/>
      <c r="C16" s="603"/>
      <c r="D16" s="604"/>
      <c r="E16" s="603"/>
      <c r="F16" s="604"/>
      <c r="G16" s="603"/>
      <c r="H16" s="605"/>
    </row>
    <row r="17" spans="1:8" ht="22.5" customHeight="1">
      <c r="A17" s="15"/>
      <c r="B17" s="14"/>
      <c r="C17" s="603"/>
      <c r="D17" s="604"/>
      <c r="E17" s="603"/>
      <c r="F17" s="604"/>
      <c r="G17" s="603"/>
      <c r="H17" s="605"/>
    </row>
    <row r="18" spans="1:8" ht="22.5" customHeight="1">
      <c r="A18" s="15"/>
      <c r="B18" s="14"/>
      <c r="C18" s="603"/>
      <c r="D18" s="604"/>
      <c r="E18" s="603"/>
      <c r="F18" s="604"/>
      <c r="G18" s="603"/>
      <c r="H18" s="605"/>
    </row>
    <row r="19" spans="1:8" ht="22.5" customHeight="1">
      <c r="A19" s="15"/>
      <c r="B19" s="14"/>
      <c r="C19" s="603"/>
      <c r="D19" s="604"/>
      <c r="E19" s="603"/>
      <c r="F19" s="604"/>
      <c r="G19" s="603"/>
      <c r="H19" s="605"/>
    </row>
    <row r="20" spans="1:8" ht="22.5" customHeight="1">
      <c r="A20" s="15"/>
      <c r="B20" s="14"/>
      <c r="C20" s="603"/>
      <c r="D20" s="604"/>
      <c r="E20" s="603"/>
      <c r="F20" s="604"/>
      <c r="G20" s="603"/>
      <c r="H20" s="605"/>
    </row>
    <row r="21" spans="1:8" ht="22.5" customHeight="1">
      <c r="A21" s="15"/>
      <c r="B21" s="14"/>
      <c r="C21" s="603"/>
      <c r="D21" s="604"/>
      <c r="E21" s="603"/>
      <c r="F21" s="604"/>
      <c r="G21" s="603"/>
      <c r="H21" s="605"/>
    </row>
    <row r="22" spans="1:8" ht="22.5" customHeight="1">
      <c r="A22" s="15"/>
      <c r="B22" s="14"/>
      <c r="C22" s="603"/>
      <c r="D22" s="604"/>
      <c r="E22" s="603"/>
      <c r="F22" s="604"/>
      <c r="G22" s="603"/>
      <c r="H22" s="605"/>
    </row>
    <row r="23" spans="1:8" ht="22.5" customHeight="1">
      <c r="A23" s="411" t="s">
        <v>272</v>
      </c>
      <c r="B23" s="105" t="s">
        <v>107</v>
      </c>
      <c r="C23" s="606" t="s">
        <v>107</v>
      </c>
      <c r="D23" s="607" t="s">
        <v>107</v>
      </c>
      <c r="E23" s="606" t="s">
        <v>107</v>
      </c>
      <c r="F23" s="607" t="s">
        <v>107</v>
      </c>
      <c r="G23" s="606" t="s">
        <v>107</v>
      </c>
      <c r="H23" s="608" t="s">
        <v>107</v>
      </c>
    </row>
    <row r="24" spans="1:8" ht="22.5" customHeight="1" thickBot="1">
      <c r="A24" s="412" t="s">
        <v>273</v>
      </c>
      <c r="B24" s="110" t="s">
        <v>294</v>
      </c>
      <c r="C24" s="612">
        <f>SUM(C8:C23)</f>
        <v>0</v>
      </c>
      <c r="D24" s="613"/>
      <c r="E24" s="612">
        <f>SUM(E8:E23)</f>
        <v>0</v>
      </c>
      <c r="F24" s="613"/>
      <c r="G24" s="612">
        <f>SUM(G8:G23)</f>
        <v>0</v>
      </c>
      <c r="H24" s="614"/>
    </row>
    <row r="25" ht="22.5" customHeight="1" thickTop="1">
      <c r="B25" s="104" t="s">
        <v>274</v>
      </c>
    </row>
    <row r="26" ht="13.5" customHeight="1"/>
  </sheetData>
  <sheetProtection/>
  <mergeCells count="4">
    <mergeCell ref="G4:H4"/>
    <mergeCell ref="C5:D5"/>
    <mergeCell ref="E5:F5"/>
    <mergeCell ref="G5:H5"/>
  </mergeCells>
  <printOptions/>
  <pageMargins left="0.333" right="0.5" top="0.25" bottom="0.46" header="0.5" footer="0.5"/>
  <pageSetup fitToHeight="1" fitToWidth="1" horizontalDpi="600" verticalDpi="600" orientation="landscape" paperSize="5" scale="99" r:id="rId1"/>
  <rowBreaks count="1" manualBreakCount="1">
    <brk id="2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7"/>
  <sheetViews>
    <sheetView defaultGridColor="0" zoomScale="75" zoomScaleNormal="75" zoomScalePageLayoutView="0" colorId="22" workbookViewId="0" topLeftCell="A1">
      <selection activeCell="C17" sqref="C17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246</v>
      </c>
      <c r="B1" s="2"/>
      <c r="C1" s="2"/>
      <c r="D1" s="2"/>
      <c r="E1" s="2"/>
      <c r="F1" s="2"/>
      <c r="G1" s="2"/>
      <c r="H1" s="2"/>
    </row>
    <row r="2" spans="1:8" ht="12" customHeight="1" thickTop="1">
      <c r="A2" s="22"/>
      <c r="B2" s="456" t="s">
        <v>86</v>
      </c>
      <c r="C2" s="1"/>
      <c r="D2" s="1"/>
      <c r="E2" s="1"/>
      <c r="F2" s="21"/>
      <c r="G2" s="1"/>
      <c r="H2" s="23"/>
    </row>
    <row r="3" spans="1:8" ht="18.75" customHeight="1">
      <c r="A3" s="118" t="s">
        <v>227</v>
      </c>
      <c r="B3" s="456" t="s">
        <v>289</v>
      </c>
      <c r="C3" s="525" t="s">
        <v>228</v>
      </c>
      <c r="D3" s="526"/>
      <c r="E3" s="526"/>
      <c r="F3" s="149"/>
      <c r="G3" s="834" t="s">
        <v>229</v>
      </c>
      <c r="H3" s="835"/>
    </row>
    <row r="4" spans="1:8" ht="15" customHeight="1">
      <c r="A4" s="15"/>
      <c r="B4" s="457" t="s">
        <v>86</v>
      </c>
      <c r="C4" s="836">
        <f>Current</f>
        <v>2017</v>
      </c>
      <c r="D4" s="837"/>
      <c r="E4" s="836">
        <f>Past</f>
        <v>2016</v>
      </c>
      <c r="F4" s="837"/>
      <c r="G4" s="840" t="str">
        <f>Inpast</f>
        <v>in 2016</v>
      </c>
      <c r="H4" s="839"/>
    </row>
    <row r="5" spans="1:8" ht="15">
      <c r="A5" s="45" t="s">
        <v>275</v>
      </c>
      <c r="B5" s="21"/>
      <c r="C5" s="22"/>
      <c r="D5" s="21"/>
      <c r="E5" s="22"/>
      <c r="F5" s="21"/>
      <c r="G5" s="22"/>
      <c r="H5" s="23"/>
    </row>
    <row r="6" spans="1:8" ht="15">
      <c r="A6" s="45" t="s">
        <v>276</v>
      </c>
      <c r="B6" s="21"/>
      <c r="C6" s="22"/>
      <c r="D6" s="21"/>
      <c r="E6" s="22"/>
      <c r="F6" s="21"/>
      <c r="G6" s="22"/>
      <c r="H6" s="23"/>
    </row>
    <row r="7" spans="1:8" ht="15">
      <c r="A7" s="43" t="s">
        <v>277</v>
      </c>
      <c r="B7" s="119" t="s">
        <v>270</v>
      </c>
      <c r="C7" s="106" t="s">
        <v>107</v>
      </c>
      <c r="D7" s="105" t="s">
        <v>107</v>
      </c>
      <c r="E7" s="106" t="s">
        <v>107</v>
      </c>
      <c r="F7" s="105" t="s">
        <v>107</v>
      </c>
      <c r="G7" s="106" t="s">
        <v>107</v>
      </c>
      <c r="H7" s="107" t="s">
        <v>107</v>
      </c>
    </row>
    <row r="8" spans="1:8" ht="22.5" customHeight="1">
      <c r="A8" s="15" t="s">
        <v>1065</v>
      </c>
      <c r="B8" s="148"/>
      <c r="C8" s="603"/>
      <c r="D8" s="604"/>
      <c r="E8" s="603">
        <v>4000</v>
      </c>
      <c r="F8" s="604"/>
      <c r="G8" s="603">
        <v>4000</v>
      </c>
      <c r="H8" s="605"/>
    </row>
    <row r="9" spans="1:8" ht="22.5" customHeight="1">
      <c r="A9" s="15" t="s">
        <v>1066</v>
      </c>
      <c r="B9" s="148"/>
      <c r="C9" s="603">
        <v>456</v>
      </c>
      <c r="D9" s="609"/>
      <c r="E9" s="603">
        <v>501</v>
      </c>
      <c r="F9" s="609"/>
      <c r="G9" s="603">
        <v>501</v>
      </c>
      <c r="H9" s="609"/>
    </row>
    <row r="10" spans="1:8" ht="22.5" customHeight="1">
      <c r="A10" s="15"/>
      <c r="B10" s="148"/>
      <c r="C10" s="603"/>
      <c r="D10" s="609"/>
      <c r="E10" s="603"/>
      <c r="F10" s="609"/>
      <c r="G10" s="603"/>
      <c r="H10" s="609"/>
    </row>
    <row r="11" spans="1:8" ht="22.5" customHeight="1">
      <c r="A11" s="15"/>
      <c r="B11" s="148"/>
      <c r="C11" s="603"/>
      <c r="D11" s="609"/>
      <c r="E11" s="603"/>
      <c r="F11" s="609"/>
      <c r="G11" s="603"/>
      <c r="H11" s="609"/>
    </row>
    <row r="12" spans="1:8" ht="22.5" customHeight="1">
      <c r="A12" s="15"/>
      <c r="B12" s="148"/>
      <c r="C12" s="603"/>
      <c r="D12" s="609"/>
      <c r="E12" s="603"/>
      <c r="F12" s="609"/>
      <c r="G12" s="603"/>
      <c r="H12" s="609"/>
    </row>
    <row r="13" spans="1:8" ht="22.5" customHeight="1">
      <c r="A13" s="15"/>
      <c r="B13" s="148"/>
      <c r="C13" s="603"/>
      <c r="D13" s="604"/>
      <c r="E13" s="603"/>
      <c r="F13" s="604"/>
      <c r="G13" s="603"/>
      <c r="H13" s="604"/>
    </row>
    <row r="14" spans="1:8" ht="22.5" customHeight="1">
      <c r="A14" s="15"/>
      <c r="B14" s="148"/>
      <c r="C14" s="603"/>
      <c r="D14" s="609"/>
      <c r="E14" s="603"/>
      <c r="F14" s="609"/>
      <c r="G14" s="603"/>
      <c r="H14" s="609"/>
    </row>
    <row r="15" spans="1:8" ht="22.5" customHeight="1">
      <c r="A15" s="15"/>
      <c r="B15" s="148"/>
      <c r="C15" s="603"/>
      <c r="D15" s="604"/>
      <c r="E15" s="603"/>
      <c r="F15" s="604"/>
      <c r="G15" s="603"/>
      <c r="H15" s="604"/>
    </row>
    <row r="16" spans="1:8" ht="22.5" customHeight="1">
      <c r="A16" s="15"/>
      <c r="B16" s="148"/>
      <c r="C16" s="603"/>
      <c r="D16" s="604"/>
      <c r="E16" s="603"/>
      <c r="F16" s="604"/>
      <c r="G16" s="603"/>
      <c r="H16" s="604"/>
    </row>
    <row r="17" spans="1:8" ht="22.5" customHeight="1">
      <c r="A17" s="15"/>
      <c r="B17" s="148"/>
      <c r="C17" s="603"/>
      <c r="D17" s="604"/>
      <c r="E17" s="603"/>
      <c r="F17" s="604"/>
      <c r="G17" s="603"/>
      <c r="H17" s="604"/>
    </row>
    <row r="18" spans="1:8" ht="22.5" customHeight="1">
      <c r="A18" s="15"/>
      <c r="B18" s="148"/>
      <c r="C18" s="603"/>
      <c r="D18" s="609"/>
      <c r="E18" s="603"/>
      <c r="F18" s="609"/>
      <c r="G18" s="603"/>
      <c r="H18" s="609"/>
    </row>
    <row r="19" spans="1:8" ht="22.5" customHeight="1">
      <c r="A19" s="15"/>
      <c r="B19" s="119"/>
      <c r="C19" s="603"/>
      <c r="D19" s="609"/>
      <c r="E19" s="603"/>
      <c r="F19" s="604"/>
      <c r="G19" s="603"/>
      <c r="H19" s="609"/>
    </row>
    <row r="20" spans="1:8" ht="22.5" customHeight="1">
      <c r="A20" s="15"/>
      <c r="B20" s="119"/>
      <c r="C20" s="603"/>
      <c r="D20" s="609"/>
      <c r="E20" s="603"/>
      <c r="F20" s="604"/>
      <c r="G20" s="603"/>
      <c r="H20" s="609"/>
    </row>
    <row r="21" spans="1:8" ht="22.5" customHeight="1">
      <c r="A21" s="15"/>
      <c r="B21" s="148"/>
      <c r="C21" s="603"/>
      <c r="D21" s="609"/>
      <c r="E21" s="603"/>
      <c r="F21" s="609"/>
      <c r="G21" s="603"/>
      <c r="H21" s="609"/>
    </row>
    <row r="22" spans="1:8" ht="22.5" customHeight="1">
      <c r="A22" s="15"/>
      <c r="B22" s="119"/>
      <c r="C22" s="603"/>
      <c r="D22" s="609"/>
      <c r="E22" s="603"/>
      <c r="F22" s="609"/>
      <c r="G22" s="603"/>
      <c r="H22" s="609"/>
    </row>
    <row r="23" spans="1:8" ht="22.5" customHeight="1">
      <c r="A23" s="15"/>
      <c r="B23" s="119"/>
      <c r="C23" s="603"/>
      <c r="D23" s="609"/>
      <c r="E23" s="603"/>
      <c r="F23" s="609"/>
      <c r="G23" s="603"/>
      <c r="H23" s="609"/>
    </row>
    <row r="24" spans="1:8" ht="22.5" customHeight="1">
      <c r="A24" s="15"/>
      <c r="B24" s="119"/>
      <c r="C24" s="603"/>
      <c r="D24" s="609"/>
      <c r="E24" s="603"/>
      <c r="F24" s="609"/>
      <c r="G24" s="603"/>
      <c r="H24" s="609"/>
    </row>
    <row r="25" spans="1:8" ht="22.5" customHeight="1" thickBot="1">
      <c r="A25" s="18"/>
      <c r="B25" s="110"/>
      <c r="C25" s="612"/>
      <c r="D25" s="613"/>
      <c r="E25" s="612"/>
      <c r="F25" s="613"/>
      <c r="G25" s="612"/>
      <c r="H25" s="614"/>
    </row>
    <row r="26" ht="4.5" customHeight="1" thickTop="1"/>
    <row r="27" ht="22.5" customHeight="1">
      <c r="B27" s="104" t="s">
        <v>278</v>
      </c>
    </row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6"/>
  <sheetViews>
    <sheetView defaultGridColor="0" zoomScale="75" zoomScaleNormal="75" zoomScalePageLayoutView="0" colorId="22" workbookViewId="0" topLeftCell="A1">
      <selection activeCell="C21" sqref="C21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246</v>
      </c>
      <c r="B1" s="2"/>
      <c r="C1" s="2"/>
      <c r="D1" s="2"/>
      <c r="E1" s="2"/>
      <c r="F1" s="2"/>
      <c r="G1" s="2"/>
      <c r="H1" s="2"/>
    </row>
    <row r="2" spans="1:8" ht="13.5" customHeight="1" thickTop="1">
      <c r="A2" s="22"/>
      <c r="B2" s="456" t="s">
        <v>86</v>
      </c>
      <c r="C2" s="1"/>
      <c r="D2" s="1"/>
      <c r="E2" s="1"/>
      <c r="F2" s="21"/>
      <c r="G2" s="1"/>
      <c r="H2" s="23"/>
    </row>
    <row r="3" spans="1:8" ht="17.25" customHeight="1">
      <c r="A3" s="118" t="s">
        <v>227</v>
      </c>
      <c r="B3" s="456" t="s">
        <v>289</v>
      </c>
      <c r="C3" s="525" t="s">
        <v>228</v>
      </c>
      <c r="D3" s="526"/>
      <c r="E3" s="526"/>
      <c r="F3" s="149"/>
      <c r="G3" s="834" t="s">
        <v>229</v>
      </c>
      <c r="H3" s="835"/>
    </row>
    <row r="4" spans="1:8" ht="13.5" customHeight="1">
      <c r="A4" s="15"/>
      <c r="B4" s="457" t="s">
        <v>86</v>
      </c>
      <c r="C4" s="836">
        <f>Current</f>
        <v>2017</v>
      </c>
      <c r="D4" s="837"/>
      <c r="E4" s="836">
        <f>Past</f>
        <v>2016</v>
      </c>
      <c r="F4" s="837"/>
      <c r="G4" s="840" t="str">
        <f>Inpast</f>
        <v>in 2016</v>
      </c>
      <c r="H4" s="839"/>
    </row>
    <row r="5" spans="1:8" ht="13.5" customHeight="1">
      <c r="A5" s="45" t="s">
        <v>279</v>
      </c>
      <c r="B5" s="21"/>
      <c r="C5" s="22"/>
      <c r="D5" s="21"/>
      <c r="E5" s="22"/>
      <c r="F5" s="21"/>
      <c r="G5" s="22"/>
      <c r="H5" s="23"/>
    </row>
    <row r="6" spans="1:8" ht="13.5" customHeight="1">
      <c r="A6" s="45" t="s">
        <v>280</v>
      </c>
      <c r="B6" s="21"/>
      <c r="C6" s="22"/>
      <c r="D6" s="21"/>
      <c r="E6" s="22"/>
      <c r="F6" s="21"/>
      <c r="G6" s="22"/>
      <c r="H6" s="23"/>
    </row>
    <row r="7" spans="1:8" ht="13.5" customHeight="1">
      <c r="A7" s="43" t="s">
        <v>281</v>
      </c>
      <c r="B7" s="105" t="s">
        <v>107</v>
      </c>
      <c r="C7" s="106" t="s">
        <v>107</v>
      </c>
      <c r="D7" s="105" t="s">
        <v>107</v>
      </c>
      <c r="E7" s="106" t="s">
        <v>107</v>
      </c>
      <c r="F7" s="105" t="s">
        <v>107</v>
      </c>
      <c r="G7" s="106" t="s">
        <v>107</v>
      </c>
      <c r="H7" s="107" t="s">
        <v>107</v>
      </c>
    </row>
    <row r="8" spans="1:8" ht="22.5" customHeight="1">
      <c r="A8" s="43" t="s">
        <v>701</v>
      </c>
      <c r="B8" s="14"/>
      <c r="C8" s="603"/>
      <c r="D8" s="604"/>
      <c r="E8" s="603"/>
      <c r="F8" s="604"/>
      <c r="G8" s="603"/>
      <c r="H8" s="605"/>
    </row>
    <row r="9" spans="1:8" ht="22.5" customHeight="1">
      <c r="A9" s="15"/>
      <c r="B9" s="119"/>
      <c r="C9" s="603"/>
      <c r="D9" s="609"/>
      <c r="E9" s="603"/>
      <c r="F9" s="609"/>
      <c r="G9" s="603"/>
      <c r="H9" s="609"/>
    </row>
    <row r="10" spans="1:8" ht="22.5" customHeight="1">
      <c r="A10" s="15"/>
      <c r="B10" s="119"/>
      <c r="C10" s="603"/>
      <c r="D10" s="604"/>
      <c r="E10" s="603"/>
      <c r="F10" s="609"/>
      <c r="G10" s="603"/>
      <c r="H10" s="611"/>
    </row>
    <row r="11" spans="1:8" ht="22.5" customHeight="1">
      <c r="A11" s="15"/>
      <c r="B11" s="119"/>
      <c r="C11" s="603"/>
      <c r="D11" s="609"/>
      <c r="E11" s="603"/>
      <c r="F11" s="609"/>
      <c r="G11" s="603"/>
      <c r="H11" s="609"/>
    </row>
    <row r="12" spans="1:8" ht="22.5" customHeight="1">
      <c r="A12" s="15"/>
      <c r="B12" s="119"/>
      <c r="C12" s="603"/>
      <c r="D12" s="609"/>
      <c r="E12" s="603"/>
      <c r="F12" s="609"/>
      <c r="G12" s="603"/>
      <c r="H12" s="609"/>
    </row>
    <row r="13" spans="1:8" ht="22.5" customHeight="1">
      <c r="A13" s="15"/>
      <c r="B13" s="119"/>
      <c r="C13" s="603"/>
      <c r="D13" s="609"/>
      <c r="E13" s="603"/>
      <c r="F13" s="609"/>
      <c r="G13" s="603"/>
      <c r="H13" s="609"/>
    </row>
    <row r="14" spans="1:8" ht="22.5" customHeight="1">
      <c r="A14" s="15"/>
      <c r="B14" s="119"/>
      <c r="C14" s="603"/>
      <c r="D14" s="609"/>
      <c r="E14" s="603"/>
      <c r="F14" s="609"/>
      <c r="G14" s="603"/>
      <c r="H14" s="609"/>
    </row>
    <row r="15" spans="1:8" ht="22.5" customHeight="1">
      <c r="A15" s="15"/>
      <c r="B15" s="119"/>
      <c r="C15" s="603"/>
      <c r="D15" s="609"/>
      <c r="E15" s="603"/>
      <c r="F15" s="609"/>
      <c r="G15" s="603"/>
      <c r="H15" s="609"/>
    </row>
    <row r="16" spans="1:8" ht="22.5" customHeight="1">
      <c r="A16" s="15"/>
      <c r="B16" s="119"/>
      <c r="C16" s="603"/>
      <c r="D16" s="604"/>
      <c r="E16" s="603"/>
      <c r="F16" s="604"/>
      <c r="G16" s="603"/>
      <c r="H16" s="604"/>
    </row>
    <row r="17" spans="1:8" ht="22.5" customHeight="1">
      <c r="A17" s="15"/>
      <c r="B17" s="148"/>
      <c r="C17" s="603"/>
      <c r="D17" s="609"/>
      <c r="E17" s="603"/>
      <c r="F17" s="604"/>
      <c r="G17" s="603"/>
      <c r="H17" s="604"/>
    </row>
    <row r="18" spans="1:8" ht="22.5" customHeight="1">
      <c r="A18" s="15"/>
      <c r="B18" s="14"/>
      <c r="C18" s="603"/>
      <c r="D18" s="604"/>
      <c r="E18" s="603"/>
      <c r="F18" s="604"/>
      <c r="G18" s="603"/>
      <c r="H18" s="605"/>
    </row>
    <row r="19" spans="1:8" ht="22.5" customHeight="1">
      <c r="A19" s="15"/>
      <c r="B19" s="14"/>
      <c r="C19" s="603"/>
      <c r="D19" s="604"/>
      <c r="E19" s="603"/>
      <c r="F19" s="604"/>
      <c r="G19" s="603"/>
      <c r="H19" s="605"/>
    </row>
    <row r="20" spans="1:8" ht="22.5" customHeight="1">
      <c r="A20" s="15"/>
      <c r="B20" s="14"/>
      <c r="C20" s="603"/>
      <c r="D20" s="604"/>
      <c r="E20" s="603"/>
      <c r="F20" s="604"/>
      <c r="G20" s="603"/>
      <c r="H20" s="605"/>
    </row>
    <row r="21" spans="1:8" ht="22.5" customHeight="1">
      <c r="A21" s="15"/>
      <c r="B21" s="14"/>
      <c r="C21" s="603"/>
      <c r="D21" s="604"/>
      <c r="E21" s="603"/>
      <c r="F21" s="604"/>
      <c r="G21" s="603"/>
      <c r="H21" s="605"/>
    </row>
    <row r="22" spans="1:8" ht="22.5" customHeight="1">
      <c r="A22" s="43"/>
      <c r="B22" s="14"/>
      <c r="C22" s="603"/>
      <c r="D22" s="604"/>
      <c r="E22" s="603"/>
      <c r="F22" s="604"/>
      <c r="G22" s="603"/>
      <c r="H22" s="605"/>
    </row>
    <row r="23" spans="1:8" ht="22.5" customHeight="1">
      <c r="A23" s="43" t="s">
        <v>282</v>
      </c>
      <c r="B23" s="105" t="s">
        <v>107</v>
      </c>
      <c r="C23" s="606" t="s">
        <v>107</v>
      </c>
      <c r="D23" s="607" t="s">
        <v>107</v>
      </c>
      <c r="E23" s="606" t="s">
        <v>107</v>
      </c>
      <c r="F23" s="607" t="s">
        <v>107</v>
      </c>
      <c r="G23" s="606" t="s">
        <v>107</v>
      </c>
      <c r="H23" s="608" t="s">
        <v>107</v>
      </c>
    </row>
    <row r="24" spans="1:8" ht="22.5" customHeight="1" thickBot="1">
      <c r="A24" s="46" t="s">
        <v>283</v>
      </c>
      <c r="B24" s="110" t="s">
        <v>295</v>
      </c>
      <c r="C24" s="612">
        <f>SUM(C8:C23)+SUM(9!C8:C25)</f>
        <v>456</v>
      </c>
      <c r="D24" s="613"/>
      <c r="E24" s="612">
        <f>SUM(E8:E23)+SUM(9!E8:E25)</f>
        <v>4501</v>
      </c>
      <c r="F24" s="613"/>
      <c r="G24" s="612">
        <f>SUM(G8:G23)+SUM(9!G8:G25)</f>
        <v>4501</v>
      </c>
      <c r="H24" s="614"/>
    </row>
    <row r="25" ht="22.5" customHeight="1" thickTop="1"/>
    <row r="26" ht="22.5" customHeight="1">
      <c r="B26" s="104" t="s">
        <v>284</v>
      </c>
    </row>
    <row r="27" ht="22.5" customHeight="1"/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6"/>
  <sheetViews>
    <sheetView defaultGridColor="0" zoomScale="75" zoomScaleNormal="75" zoomScalePageLayoutView="0" colorId="22" workbookViewId="0" topLeftCell="A1">
      <selection activeCell="E20" sqref="E20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246</v>
      </c>
      <c r="B1" s="2"/>
      <c r="C1" s="2"/>
      <c r="D1" s="2"/>
      <c r="E1" s="2"/>
      <c r="F1" s="2"/>
      <c r="G1" s="2"/>
      <c r="H1" s="2"/>
    </row>
    <row r="2" spans="1:8" ht="13.5" customHeight="1" thickTop="1">
      <c r="A2" s="22"/>
      <c r="B2" s="456" t="s">
        <v>86</v>
      </c>
      <c r="C2" s="1"/>
      <c r="D2" s="1"/>
      <c r="E2" s="1"/>
      <c r="F2" s="21"/>
      <c r="G2" s="1"/>
      <c r="H2" s="23"/>
    </row>
    <row r="3" spans="1:8" ht="17.25" customHeight="1">
      <c r="A3" s="118" t="s">
        <v>227</v>
      </c>
      <c r="B3" s="456" t="s">
        <v>289</v>
      </c>
      <c r="C3" s="525" t="s">
        <v>228</v>
      </c>
      <c r="D3" s="526"/>
      <c r="E3" s="526"/>
      <c r="F3" s="149"/>
      <c r="G3" s="834" t="s">
        <v>229</v>
      </c>
      <c r="H3" s="835"/>
    </row>
    <row r="4" spans="1:8" ht="13.5" customHeight="1">
      <c r="A4" s="15"/>
      <c r="B4" s="457" t="s">
        <v>86</v>
      </c>
      <c r="C4" s="836">
        <f>Current</f>
        <v>2017</v>
      </c>
      <c r="D4" s="837"/>
      <c r="E4" s="836">
        <f>Past</f>
        <v>2016</v>
      </c>
      <c r="F4" s="837"/>
      <c r="G4" s="840" t="str">
        <f>Inpast</f>
        <v>in 2016</v>
      </c>
      <c r="H4" s="839"/>
    </row>
    <row r="5" spans="1:8" ht="13.5" customHeight="1">
      <c r="A5" s="45" t="s">
        <v>285</v>
      </c>
      <c r="B5" s="21"/>
      <c r="C5" s="22"/>
      <c r="D5" s="21"/>
      <c r="E5" s="22"/>
      <c r="F5" s="21"/>
      <c r="G5" s="22"/>
      <c r="H5" s="23"/>
    </row>
    <row r="6" spans="1:8" ht="13.5" customHeight="1">
      <c r="A6" s="43" t="s">
        <v>286</v>
      </c>
      <c r="B6" s="119" t="s">
        <v>270</v>
      </c>
      <c r="C6" s="106" t="s">
        <v>107</v>
      </c>
      <c r="D6" s="105" t="s">
        <v>107</v>
      </c>
      <c r="E6" s="106" t="s">
        <v>107</v>
      </c>
      <c r="F6" s="105" t="s">
        <v>107</v>
      </c>
      <c r="G6" s="106" t="s">
        <v>107</v>
      </c>
      <c r="H6" s="107" t="s">
        <v>107</v>
      </c>
    </row>
    <row r="7" spans="1:8" ht="22.5" customHeight="1">
      <c r="A7" s="15" t="s">
        <v>287</v>
      </c>
      <c r="B7" s="148" t="s">
        <v>596</v>
      </c>
      <c r="C7" s="603"/>
      <c r="D7" s="604"/>
      <c r="E7" s="603"/>
      <c r="F7" s="604"/>
      <c r="G7" s="603"/>
      <c r="H7" s="605"/>
    </row>
    <row r="8" spans="1:8" ht="22.5" customHeight="1">
      <c r="A8" s="15" t="s">
        <v>680</v>
      </c>
      <c r="B8" s="148" t="s">
        <v>597</v>
      </c>
      <c r="C8" s="603"/>
      <c r="D8" s="609"/>
      <c r="E8" s="603"/>
      <c r="F8" s="609"/>
      <c r="G8" s="603"/>
      <c r="H8" s="609"/>
    </row>
    <row r="9" spans="1:8" ht="22.5" customHeight="1">
      <c r="A9" s="15"/>
      <c r="B9" s="119"/>
      <c r="C9" s="603"/>
      <c r="D9" s="604"/>
      <c r="E9" s="603"/>
      <c r="F9" s="604"/>
      <c r="G9" s="603"/>
      <c r="H9" s="604"/>
    </row>
    <row r="10" spans="1:8" ht="22.5" customHeight="1">
      <c r="A10" s="15"/>
      <c r="B10" s="148"/>
      <c r="C10" s="603"/>
      <c r="D10" s="609"/>
      <c r="E10" s="603"/>
      <c r="F10" s="609"/>
      <c r="G10" s="603"/>
      <c r="H10" s="604"/>
    </row>
    <row r="11" spans="1:8" ht="22.5" customHeight="1">
      <c r="A11" s="15"/>
      <c r="B11" s="119"/>
      <c r="C11" s="603"/>
      <c r="D11" s="604"/>
      <c r="E11" s="603"/>
      <c r="F11" s="604"/>
      <c r="G11" s="603"/>
      <c r="H11" s="605"/>
    </row>
    <row r="12" spans="1:8" ht="22.5" customHeight="1">
      <c r="A12" s="15"/>
      <c r="B12" s="119"/>
      <c r="C12" s="603"/>
      <c r="D12" s="604"/>
      <c r="E12" s="603"/>
      <c r="F12" s="604"/>
      <c r="G12" s="603"/>
      <c r="H12" s="605"/>
    </row>
    <row r="13" spans="1:8" ht="22.5" customHeight="1">
      <c r="A13" s="15"/>
      <c r="B13" s="119"/>
      <c r="C13" s="603"/>
      <c r="D13" s="604"/>
      <c r="E13" s="603"/>
      <c r="F13" s="604"/>
      <c r="G13" s="603"/>
      <c r="H13" s="605"/>
    </row>
    <row r="14" spans="1:8" ht="22.5" customHeight="1">
      <c r="A14" s="15"/>
      <c r="B14" s="119"/>
      <c r="C14" s="603"/>
      <c r="D14" s="604"/>
      <c r="E14" s="603"/>
      <c r="F14" s="604"/>
      <c r="G14" s="603"/>
      <c r="H14" s="605"/>
    </row>
    <row r="15" spans="1:8" ht="22.5" customHeight="1">
      <c r="A15" s="15"/>
      <c r="B15" s="119"/>
      <c r="C15" s="603"/>
      <c r="D15" s="604"/>
      <c r="E15" s="603"/>
      <c r="F15" s="604"/>
      <c r="G15" s="603"/>
      <c r="H15" s="605"/>
    </row>
    <row r="16" spans="1:8" ht="22.5" customHeight="1">
      <c r="A16" s="15"/>
      <c r="B16" s="119"/>
      <c r="C16" s="603"/>
      <c r="D16" s="604"/>
      <c r="E16" s="603"/>
      <c r="F16" s="604"/>
      <c r="G16" s="603"/>
      <c r="H16" s="605"/>
    </row>
    <row r="17" spans="1:8" ht="22.5" customHeight="1">
      <c r="A17" s="15"/>
      <c r="B17" s="119"/>
      <c r="C17" s="603"/>
      <c r="D17" s="604"/>
      <c r="E17" s="603"/>
      <c r="F17" s="604"/>
      <c r="G17" s="603"/>
      <c r="H17" s="605"/>
    </row>
    <row r="18" spans="1:8" ht="22.5" customHeight="1">
      <c r="A18" s="15"/>
      <c r="B18" s="119"/>
      <c r="C18" s="603"/>
      <c r="D18" s="604"/>
      <c r="E18" s="603"/>
      <c r="F18" s="604"/>
      <c r="G18" s="603"/>
      <c r="H18" s="605"/>
    </row>
    <row r="19" spans="1:8" ht="22.5" customHeight="1">
      <c r="A19" s="15"/>
      <c r="B19" s="119"/>
      <c r="C19" s="603"/>
      <c r="D19" s="604"/>
      <c r="E19" s="603"/>
      <c r="F19" s="604"/>
      <c r="G19" s="603"/>
      <c r="H19" s="605"/>
    </row>
    <row r="20" spans="1:8" ht="22.5" customHeight="1">
      <c r="A20" s="15"/>
      <c r="B20" s="119"/>
      <c r="C20" s="603"/>
      <c r="D20" s="604"/>
      <c r="E20" s="603"/>
      <c r="F20" s="604"/>
      <c r="G20" s="603"/>
      <c r="H20" s="605"/>
    </row>
    <row r="21" spans="1:8" ht="22.5" customHeight="1">
      <c r="A21" s="15"/>
      <c r="B21" s="119"/>
      <c r="C21" s="603"/>
      <c r="D21" s="604"/>
      <c r="E21" s="603"/>
      <c r="F21" s="604"/>
      <c r="G21" s="603"/>
      <c r="H21" s="605"/>
    </row>
    <row r="22" spans="1:8" ht="22.5" customHeight="1">
      <c r="A22" s="15"/>
      <c r="B22" s="119"/>
      <c r="C22" s="603"/>
      <c r="D22" s="604"/>
      <c r="E22" s="603"/>
      <c r="F22" s="604"/>
      <c r="G22" s="603"/>
      <c r="H22" s="605"/>
    </row>
    <row r="23" spans="1:8" ht="22.5" customHeight="1">
      <c r="A23" s="15"/>
      <c r="B23" s="119"/>
      <c r="C23" s="603"/>
      <c r="D23" s="604"/>
      <c r="E23" s="603"/>
      <c r="F23" s="604"/>
      <c r="G23" s="603"/>
      <c r="H23" s="605"/>
    </row>
    <row r="24" spans="1:8" ht="22.5" customHeight="1" thickBot="1">
      <c r="A24" s="18"/>
      <c r="B24" s="110"/>
      <c r="C24" s="612"/>
      <c r="D24" s="613"/>
      <c r="E24" s="612"/>
      <c r="F24" s="613"/>
      <c r="G24" s="612"/>
      <c r="H24" s="614"/>
    </row>
    <row r="25" ht="22.5" customHeight="1" thickTop="1"/>
    <row r="26" ht="22.5" customHeight="1">
      <c r="B26" s="104" t="s">
        <v>288</v>
      </c>
    </row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5"/>
  <sheetViews>
    <sheetView defaultGridColor="0" zoomScale="75" zoomScaleNormal="75" zoomScalePageLayoutView="0" colorId="22" workbookViewId="0" topLeftCell="A1">
      <selection activeCell="C8" sqref="C8:H24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246</v>
      </c>
      <c r="B1" s="2"/>
      <c r="C1" s="2"/>
      <c r="D1" s="2"/>
      <c r="E1" s="2"/>
      <c r="F1" s="2"/>
      <c r="G1" s="2"/>
      <c r="H1" s="2"/>
    </row>
    <row r="2" spans="1:8" ht="13.5" customHeight="1" thickTop="1">
      <c r="A2" s="22"/>
      <c r="B2" s="456" t="s">
        <v>86</v>
      </c>
      <c r="C2" s="1"/>
      <c r="D2" s="1"/>
      <c r="E2" s="1"/>
      <c r="F2" s="21"/>
      <c r="G2" s="1"/>
      <c r="H2" s="23"/>
    </row>
    <row r="3" spans="1:8" ht="17.25" customHeight="1">
      <c r="A3" s="118" t="s">
        <v>227</v>
      </c>
      <c r="B3" s="456" t="s">
        <v>289</v>
      </c>
      <c r="C3" s="525" t="s">
        <v>228</v>
      </c>
      <c r="D3" s="526"/>
      <c r="E3" s="526"/>
      <c r="F3" s="149"/>
      <c r="G3" s="834" t="s">
        <v>229</v>
      </c>
      <c r="H3" s="835"/>
    </row>
    <row r="4" spans="1:8" ht="13.5" customHeight="1">
      <c r="A4" s="15"/>
      <c r="B4" s="457" t="s">
        <v>86</v>
      </c>
      <c r="C4" s="836">
        <f>Current</f>
        <v>2017</v>
      </c>
      <c r="D4" s="837"/>
      <c r="E4" s="836">
        <f>Past</f>
        <v>2016</v>
      </c>
      <c r="F4" s="837"/>
      <c r="G4" s="840" t="str">
        <f>Inpast</f>
        <v>in 2016</v>
      </c>
      <c r="H4" s="839"/>
    </row>
    <row r="5" spans="1:8" ht="13.5" customHeight="1">
      <c r="A5" s="45" t="s">
        <v>388</v>
      </c>
      <c r="B5" s="21"/>
      <c r="C5" s="22"/>
      <c r="D5" s="21"/>
      <c r="E5" s="22"/>
      <c r="F5" s="21"/>
      <c r="G5" s="22"/>
      <c r="H5" s="23"/>
    </row>
    <row r="6" spans="1:8" ht="13.5" customHeight="1">
      <c r="A6" s="45" t="s">
        <v>389</v>
      </c>
      <c r="B6" s="21"/>
      <c r="C6" s="22"/>
      <c r="D6" s="21"/>
      <c r="E6" s="22"/>
      <c r="F6" s="21"/>
      <c r="G6" s="22"/>
      <c r="H6" s="23"/>
    </row>
    <row r="7" spans="1:8" ht="13.5" customHeight="1">
      <c r="A7" s="43" t="s">
        <v>390</v>
      </c>
      <c r="B7" s="119" t="s">
        <v>270</v>
      </c>
      <c r="C7" s="106" t="s">
        <v>107</v>
      </c>
      <c r="D7" s="105" t="s">
        <v>107</v>
      </c>
      <c r="E7" s="106" t="s">
        <v>107</v>
      </c>
      <c r="F7" s="105" t="s">
        <v>107</v>
      </c>
      <c r="G7" s="106" t="s">
        <v>107</v>
      </c>
      <c r="H7" s="107" t="s">
        <v>107</v>
      </c>
    </row>
    <row r="8" spans="1:8" ht="22.5" customHeight="1">
      <c r="A8" s="15"/>
      <c r="B8" s="14"/>
      <c r="C8" s="603"/>
      <c r="D8" s="604"/>
      <c r="E8" s="603"/>
      <c r="F8" s="604"/>
      <c r="G8" s="603"/>
      <c r="H8" s="605"/>
    </row>
    <row r="9" spans="1:8" ht="22.5" customHeight="1">
      <c r="A9" s="15"/>
      <c r="B9" s="148"/>
      <c r="C9" s="603"/>
      <c r="D9" s="609"/>
      <c r="E9" s="603"/>
      <c r="F9" s="609"/>
      <c r="G9" s="603"/>
      <c r="H9" s="611"/>
    </row>
    <row r="10" spans="1:8" ht="22.5" customHeight="1">
      <c r="A10" s="15"/>
      <c r="B10" s="14"/>
      <c r="C10" s="603"/>
      <c r="D10" s="604"/>
      <c r="E10" s="603"/>
      <c r="F10" s="604"/>
      <c r="G10" s="603"/>
      <c r="H10" s="605"/>
    </row>
    <row r="11" spans="1:8" ht="22.5" customHeight="1">
      <c r="A11" s="15"/>
      <c r="B11" s="14"/>
      <c r="C11" s="603"/>
      <c r="D11" s="604"/>
      <c r="E11" s="603"/>
      <c r="F11" s="604"/>
      <c r="G11" s="603"/>
      <c r="H11" s="605"/>
    </row>
    <row r="12" spans="1:8" ht="22.5" customHeight="1">
      <c r="A12" s="15"/>
      <c r="B12" s="14"/>
      <c r="C12" s="603"/>
      <c r="D12" s="604"/>
      <c r="E12" s="603"/>
      <c r="F12" s="604"/>
      <c r="G12" s="603"/>
      <c r="H12" s="605"/>
    </row>
    <row r="13" spans="1:8" ht="22.5" customHeight="1">
      <c r="A13" s="15"/>
      <c r="B13" s="14"/>
      <c r="C13" s="603"/>
      <c r="D13" s="604"/>
      <c r="E13" s="603"/>
      <c r="F13" s="604"/>
      <c r="G13" s="603"/>
      <c r="H13" s="605"/>
    </row>
    <row r="14" spans="1:8" ht="22.5" customHeight="1">
      <c r="A14" s="15"/>
      <c r="B14" s="14"/>
      <c r="C14" s="603"/>
      <c r="D14" s="604"/>
      <c r="E14" s="603"/>
      <c r="F14" s="604"/>
      <c r="G14" s="603"/>
      <c r="H14" s="605"/>
    </row>
    <row r="15" spans="1:8" ht="22.5" customHeight="1">
      <c r="A15" s="15"/>
      <c r="B15" s="14"/>
      <c r="C15" s="603"/>
      <c r="D15" s="604"/>
      <c r="E15" s="603"/>
      <c r="F15" s="604"/>
      <c r="G15" s="603"/>
      <c r="H15" s="605"/>
    </row>
    <row r="16" spans="1:8" ht="22.5" customHeight="1">
      <c r="A16" s="15"/>
      <c r="B16" s="14"/>
      <c r="C16" s="603"/>
      <c r="D16" s="604"/>
      <c r="E16" s="603"/>
      <c r="F16" s="604"/>
      <c r="G16" s="603"/>
      <c r="H16" s="605"/>
    </row>
    <row r="17" spans="1:8" ht="22.5" customHeight="1">
      <c r="A17" s="15"/>
      <c r="B17" s="14"/>
      <c r="C17" s="603"/>
      <c r="D17" s="604"/>
      <c r="E17" s="603"/>
      <c r="F17" s="604"/>
      <c r="G17" s="603"/>
      <c r="H17" s="605"/>
    </row>
    <row r="18" spans="1:8" ht="22.5" customHeight="1">
      <c r="A18" s="15"/>
      <c r="B18" s="14"/>
      <c r="C18" s="603"/>
      <c r="D18" s="604"/>
      <c r="E18" s="603"/>
      <c r="F18" s="604"/>
      <c r="G18" s="603"/>
      <c r="H18" s="605"/>
    </row>
    <row r="19" spans="1:8" ht="22.5" customHeight="1">
      <c r="A19" s="15"/>
      <c r="B19" s="14"/>
      <c r="C19" s="603"/>
      <c r="D19" s="604"/>
      <c r="E19" s="603"/>
      <c r="F19" s="604"/>
      <c r="G19" s="603"/>
      <c r="H19" s="605"/>
    </row>
    <row r="20" spans="1:8" ht="22.5" customHeight="1">
      <c r="A20" s="15"/>
      <c r="B20" s="14"/>
      <c r="C20" s="603"/>
      <c r="D20" s="604"/>
      <c r="E20" s="603"/>
      <c r="F20" s="604"/>
      <c r="G20" s="603"/>
      <c r="H20" s="605"/>
    </row>
    <row r="21" spans="1:8" ht="22.5" customHeight="1">
      <c r="A21" s="15"/>
      <c r="B21" s="14"/>
      <c r="C21" s="603"/>
      <c r="D21" s="604"/>
      <c r="E21" s="603"/>
      <c r="F21" s="604"/>
      <c r="G21" s="603"/>
      <c r="H21" s="605"/>
    </row>
    <row r="22" spans="1:8" ht="22.5" customHeight="1">
      <c r="A22" s="43"/>
      <c r="B22" s="14"/>
      <c r="C22" s="603"/>
      <c r="D22" s="604"/>
      <c r="E22" s="603"/>
      <c r="F22" s="604"/>
      <c r="G22" s="603"/>
      <c r="H22" s="605"/>
    </row>
    <row r="23" spans="1:8" ht="22.5" customHeight="1">
      <c r="A23" s="43" t="s">
        <v>391</v>
      </c>
      <c r="B23" s="119" t="s">
        <v>270</v>
      </c>
      <c r="C23" s="606" t="s">
        <v>107</v>
      </c>
      <c r="D23" s="607" t="s">
        <v>107</v>
      </c>
      <c r="E23" s="606" t="s">
        <v>107</v>
      </c>
      <c r="F23" s="607" t="s">
        <v>107</v>
      </c>
      <c r="G23" s="606" t="s">
        <v>107</v>
      </c>
      <c r="H23" s="608" t="s">
        <v>107</v>
      </c>
    </row>
    <row r="24" spans="1:8" ht="22.5" customHeight="1" thickBot="1">
      <c r="A24" s="46" t="s">
        <v>392</v>
      </c>
      <c r="B24" s="110" t="s">
        <v>296</v>
      </c>
      <c r="C24" s="612">
        <f>SUM(C8:C23)+SUM('10'!C7:C24)</f>
        <v>0</v>
      </c>
      <c r="D24" s="613"/>
      <c r="E24" s="612">
        <f>SUM(E8:E23)+SUM('10'!E7:E24)</f>
        <v>0</v>
      </c>
      <c r="F24" s="613"/>
      <c r="G24" s="612">
        <f>SUM(G8:G23)+SUM('10'!G7:G24)</f>
        <v>0</v>
      </c>
      <c r="H24" s="614"/>
    </row>
    <row r="25" ht="22.5" customHeight="1" thickTop="1">
      <c r="B25" s="104" t="s">
        <v>393</v>
      </c>
    </row>
    <row r="26" ht="4.5" customHeight="1"/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r:id="rId1"/>
  <rowBreaks count="1" manualBreakCount="1">
    <brk id="2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3"/>
  <sheetViews>
    <sheetView defaultGridColor="0" zoomScale="75" zoomScaleNormal="75" colorId="22" workbookViewId="0" topLeftCell="A9">
      <selection activeCell="O30" sqref="J23:O30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246</v>
      </c>
      <c r="B1" s="2"/>
      <c r="C1" s="2"/>
      <c r="D1" s="2"/>
      <c r="E1" s="2"/>
      <c r="F1" s="2"/>
      <c r="G1" s="2"/>
      <c r="H1" s="2"/>
    </row>
    <row r="2" spans="1:8" ht="12" customHeight="1" thickTop="1">
      <c r="A2" s="22"/>
      <c r="B2" s="456" t="s">
        <v>86</v>
      </c>
      <c r="C2" s="1"/>
      <c r="D2" s="1"/>
      <c r="E2" s="1"/>
      <c r="F2" s="21"/>
      <c r="G2" s="1"/>
      <c r="H2" s="23"/>
    </row>
    <row r="3" spans="1:8" ht="19.5" customHeight="1">
      <c r="A3" s="118" t="s">
        <v>227</v>
      </c>
      <c r="B3" s="456" t="s">
        <v>289</v>
      </c>
      <c r="C3" s="525" t="s">
        <v>228</v>
      </c>
      <c r="D3" s="526"/>
      <c r="E3" s="526"/>
      <c r="F3" s="149"/>
      <c r="G3" s="834" t="s">
        <v>229</v>
      </c>
      <c r="H3" s="835"/>
    </row>
    <row r="4" spans="1:8" ht="16.5" customHeight="1">
      <c r="A4" s="15"/>
      <c r="B4" s="457" t="s">
        <v>86</v>
      </c>
      <c r="C4" s="836">
        <v>2017</v>
      </c>
      <c r="D4" s="837"/>
      <c r="E4" s="836">
        <v>2016</v>
      </c>
      <c r="F4" s="837"/>
      <c r="G4" s="840" t="s">
        <v>956</v>
      </c>
      <c r="H4" s="839"/>
    </row>
    <row r="5" spans="1:8" ht="12" customHeight="1">
      <c r="A5" s="22"/>
      <c r="B5" s="115"/>
      <c r="C5" s="22"/>
      <c r="D5" s="21"/>
      <c r="E5" s="22"/>
      <c r="F5" s="21"/>
      <c r="G5" s="22"/>
      <c r="H5" s="23"/>
    </row>
    <row r="6" spans="1:8" ht="16.5" customHeight="1">
      <c r="A6" s="42" t="s">
        <v>394</v>
      </c>
      <c r="B6" s="115"/>
      <c r="C6" s="22"/>
      <c r="D6" s="21"/>
      <c r="E6" s="22"/>
      <c r="F6" s="21"/>
      <c r="G6" s="22"/>
      <c r="H6" s="23"/>
    </row>
    <row r="7" spans="1:8" ht="12" customHeight="1">
      <c r="A7" s="15"/>
      <c r="B7" s="119" t="s">
        <v>270</v>
      </c>
      <c r="C7" s="106" t="s">
        <v>107</v>
      </c>
      <c r="D7" s="105" t="s">
        <v>107</v>
      </c>
      <c r="E7" s="106" t="s">
        <v>107</v>
      </c>
      <c r="F7" s="105" t="s">
        <v>107</v>
      </c>
      <c r="G7" s="106" t="s">
        <v>107</v>
      </c>
      <c r="H7" s="107" t="s">
        <v>107</v>
      </c>
    </row>
    <row r="8" spans="1:8" ht="22.5" customHeight="1">
      <c r="A8" s="47" t="s">
        <v>395</v>
      </c>
      <c r="B8" s="148" t="s">
        <v>579</v>
      </c>
      <c r="C8" s="603">
        <f>4!C10</f>
        <v>74928</v>
      </c>
      <c r="D8" s="604"/>
      <c r="E8" s="603">
        <f>4!E8</f>
        <v>48251.01</v>
      </c>
      <c r="F8" s="604"/>
      <c r="G8" s="603">
        <f>4!G8</f>
        <v>48251.01</v>
      </c>
      <c r="H8" s="605"/>
    </row>
    <row r="9" spans="1:8" ht="21.75" customHeight="1">
      <c r="A9" s="47" t="s">
        <v>693</v>
      </c>
      <c r="B9" s="148" t="s">
        <v>580</v>
      </c>
      <c r="C9" s="603">
        <f>4!C9</f>
        <v>0</v>
      </c>
      <c r="D9" s="604"/>
      <c r="E9" s="603">
        <f>4!E9</f>
        <v>0</v>
      </c>
      <c r="F9" s="604"/>
      <c r="G9" s="603">
        <f>4!G9</f>
        <v>0</v>
      </c>
      <c r="H9" s="605"/>
    </row>
    <row r="10" spans="1:8" ht="18" customHeight="1">
      <c r="A10" s="47" t="s">
        <v>396</v>
      </c>
      <c r="B10" s="119" t="s">
        <v>270</v>
      </c>
      <c r="C10" s="606" t="s">
        <v>107</v>
      </c>
      <c r="D10" s="607" t="s">
        <v>107</v>
      </c>
      <c r="E10" s="606" t="s">
        <v>107</v>
      </c>
      <c r="F10" s="607" t="s">
        <v>107</v>
      </c>
      <c r="G10" s="606" t="s">
        <v>107</v>
      </c>
      <c r="H10" s="608" t="s">
        <v>107</v>
      </c>
    </row>
    <row r="11" spans="1:8" ht="22.5" customHeight="1">
      <c r="A11" s="15" t="s">
        <v>397</v>
      </c>
      <c r="B11" s="119" t="s">
        <v>290</v>
      </c>
      <c r="C11" s="603">
        <f>4a!C24</f>
        <v>12872</v>
      </c>
      <c r="D11" s="604"/>
      <c r="E11" s="603">
        <f>4a!E24</f>
        <v>11225</v>
      </c>
      <c r="F11" s="604"/>
      <c r="G11" s="603">
        <f>4a!G24</f>
        <v>14365.57</v>
      </c>
      <c r="H11" s="605"/>
    </row>
    <row r="12" spans="1:8" ht="22.5" customHeight="1">
      <c r="A12" s="15" t="s">
        <v>398</v>
      </c>
      <c r="B12" s="119" t="s">
        <v>291</v>
      </c>
      <c r="C12" s="603">
        <f>5!C25</f>
        <v>85903</v>
      </c>
      <c r="D12" s="604"/>
      <c r="E12" s="603">
        <f>5!E25</f>
        <v>85903</v>
      </c>
      <c r="F12" s="604"/>
      <c r="G12" s="603">
        <f>5!G25</f>
        <v>85903</v>
      </c>
      <c r="H12" s="605"/>
    </row>
    <row r="13" spans="1:8" ht="22.5" customHeight="1">
      <c r="A13" s="15" t="s">
        <v>399</v>
      </c>
      <c r="B13" s="119" t="s">
        <v>292</v>
      </c>
      <c r="C13" s="603">
        <f>6!C24</f>
        <v>0</v>
      </c>
      <c r="D13" s="604"/>
      <c r="E13" s="603">
        <f>6!E24</f>
        <v>0</v>
      </c>
      <c r="F13" s="604"/>
      <c r="G13" s="603">
        <f>6!G24</f>
        <v>0</v>
      </c>
      <c r="H13" s="605"/>
    </row>
    <row r="14" spans="1:8" ht="13.5" customHeight="1">
      <c r="A14" s="22" t="s">
        <v>400</v>
      </c>
      <c r="B14" s="115"/>
      <c r="C14" s="615"/>
      <c r="D14" s="616"/>
      <c r="E14" s="615"/>
      <c r="F14" s="616"/>
      <c r="G14" s="615"/>
      <c r="H14" s="617"/>
    </row>
    <row r="15" spans="1:8" ht="14.25" customHeight="1">
      <c r="A15" s="15" t="s">
        <v>720</v>
      </c>
      <c r="B15" s="119" t="s">
        <v>293</v>
      </c>
      <c r="C15" s="603">
        <f>7!C26</f>
        <v>0</v>
      </c>
      <c r="D15" s="604"/>
      <c r="E15" s="603">
        <f>7!E26</f>
        <v>0</v>
      </c>
      <c r="F15" s="604"/>
      <c r="G15" s="603">
        <f>7!G26</f>
        <v>0</v>
      </c>
      <c r="H15" s="605"/>
    </row>
    <row r="16" spans="1:8" ht="12.75" customHeight="1">
      <c r="A16" s="22" t="s">
        <v>400</v>
      </c>
      <c r="B16" s="115"/>
      <c r="C16" s="615"/>
      <c r="D16" s="616"/>
      <c r="E16" s="615"/>
      <c r="F16" s="616"/>
      <c r="G16" s="615"/>
      <c r="H16" s="617"/>
    </row>
    <row r="17" spans="1:8" ht="15.75" customHeight="1">
      <c r="A17" s="15" t="s">
        <v>401</v>
      </c>
      <c r="B17" s="119" t="s">
        <v>294</v>
      </c>
      <c r="C17" s="603">
        <f>8!C24</f>
        <v>0</v>
      </c>
      <c r="D17" s="604"/>
      <c r="E17" s="603">
        <f>8!E24</f>
        <v>0</v>
      </c>
      <c r="F17" s="604"/>
      <c r="G17" s="603">
        <f>8!G24</f>
        <v>0</v>
      </c>
      <c r="H17" s="605"/>
    </row>
    <row r="18" spans="1:8" ht="12" customHeight="1">
      <c r="A18" s="22" t="s">
        <v>400</v>
      </c>
      <c r="B18" s="115"/>
      <c r="C18" s="615"/>
      <c r="D18" s="616"/>
      <c r="E18" s="615"/>
      <c r="F18" s="616"/>
      <c r="G18" s="615"/>
      <c r="H18" s="617"/>
    </row>
    <row r="19" spans="1:8" ht="15" customHeight="1">
      <c r="A19" s="15" t="s">
        <v>402</v>
      </c>
      <c r="B19" s="119" t="s">
        <v>295</v>
      </c>
      <c r="C19" s="603">
        <f>9a!C24</f>
        <v>456</v>
      </c>
      <c r="D19" s="604"/>
      <c r="E19" s="603">
        <f>9a!E24</f>
        <v>4501</v>
      </c>
      <c r="F19" s="604"/>
      <c r="G19" s="603">
        <f>9a!G24</f>
        <v>4501</v>
      </c>
      <c r="H19" s="605"/>
    </row>
    <row r="20" spans="1:8" ht="15" customHeight="1">
      <c r="A20" s="22" t="s">
        <v>400</v>
      </c>
      <c r="B20" s="115"/>
      <c r="C20" s="615"/>
      <c r="D20" s="616"/>
      <c r="E20" s="615"/>
      <c r="F20" s="616"/>
      <c r="G20" s="615"/>
      <c r="H20" s="617"/>
    </row>
    <row r="21" spans="1:8" ht="14.25" customHeight="1" thickBot="1">
      <c r="A21" s="15" t="s">
        <v>403</v>
      </c>
      <c r="B21" s="119" t="s">
        <v>296</v>
      </c>
      <c r="C21" s="622">
        <f>'10a'!C24</f>
        <v>0</v>
      </c>
      <c r="D21" s="623"/>
      <c r="E21" s="622">
        <f>'10a'!E24</f>
        <v>0</v>
      </c>
      <c r="F21" s="623"/>
      <c r="G21" s="622">
        <f>'10a'!G24</f>
        <v>0</v>
      </c>
      <c r="H21" s="624"/>
    </row>
    <row r="22" spans="1:8" ht="22.5" customHeight="1" thickBot="1">
      <c r="A22" s="43" t="s">
        <v>404</v>
      </c>
      <c r="B22" s="119" t="s">
        <v>297</v>
      </c>
      <c r="C22" s="622">
        <f>SUM(C11:C21)</f>
        <v>99231</v>
      </c>
      <c r="D22" s="623"/>
      <c r="E22" s="622">
        <f>SUM(E11:E21)</f>
        <v>101629</v>
      </c>
      <c r="F22" s="623"/>
      <c r="G22" s="622">
        <f>SUM(G11:G21)</f>
        <v>104769.57</v>
      </c>
      <c r="H22" s="624"/>
    </row>
    <row r="23" spans="1:9" ht="22.5" customHeight="1" thickBot="1">
      <c r="A23" s="43" t="s">
        <v>405</v>
      </c>
      <c r="B23" s="148" t="s">
        <v>598</v>
      </c>
      <c r="C23" s="622">
        <v>3006</v>
      </c>
      <c r="D23" s="623"/>
      <c r="E23" s="622">
        <v>3129</v>
      </c>
      <c r="F23" s="623"/>
      <c r="G23" s="622">
        <v>2879.1</v>
      </c>
      <c r="H23" s="624"/>
      <c r="I23" s="417"/>
    </row>
    <row r="24" spans="1:8" ht="22.5" customHeight="1">
      <c r="A24" s="43" t="s">
        <v>406</v>
      </c>
      <c r="B24" s="119" t="s">
        <v>298</v>
      </c>
      <c r="C24" s="603">
        <f>C23+C22+C8</f>
        <v>177165</v>
      </c>
      <c r="D24" s="604"/>
      <c r="E24" s="603">
        <f>+E23+E22+E9+E8</f>
        <v>153009.01</v>
      </c>
      <c r="F24" s="604"/>
      <c r="G24" s="603">
        <f>+G23+G22+G9+G8</f>
        <v>155899.68000000002</v>
      </c>
      <c r="H24" s="605"/>
    </row>
    <row r="25" spans="1:14" ht="22.5" customHeight="1">
      <c r="A25" s="43" t="s">
        <v>407</v>
      </c>
      <c r="B25" s="119" t="s">
        <v>270</v>
      </c>
      <c r="C25" s="781"/>
      <c r="D25" s="604"/>
      <c r="E25" s="603"/>
      <c r="F25" s="604"/>
      <c r="G25" s="603"/>
      <c r="H25" s="605"/>
      <c r="L25" s="403"/>
      <c r="M25" s="403"/>
      <c r="N25" s="403"/>
    </row>
    <row r="26" spans="1:8" ht="22.5" customHeight="1">
      <c r="A26" s="15" t="s">
        <v>408</v>
      </c>
      <c r="B26" s="148" t="s">
        <v>599</v>
      </c>
      <c r="C26" s="603">
        <f>sheet25!G59</f>
        <v>780487.4343434344</v>
      </c>
      <c r="D26" s="609"/>
      <c r="E26" s="603">
        <v>769262.4</v>
      </c>
      <c r="F26" s="604"/>
      <c r="G26" s="606" t="s">
        <v>107</v>
      </c>
      <c r="H26" s="605" t="s">
        <v>171</v>
      </c>
    </row>
    <row r="27" spans="1:8" ht="22.5" customHeight="1" thickBot="1">
      <c r="A27" s="15" t="s">
        <v>409</v>
      </c>
      <c r="B27" s="148" t="s">
        <v>633</v>
      </c>
      <c r="C27" s="622"/>
      <c r="D27" s="623"/>
      <c r="E27" s="622"/>
      <c r="F27" s="623"/>
      <c r="G27" s="625" t="s">
        <v>107</v>
      </c>
      <c r="H27" s="624" t="s">
        <v>171</v>
      </c>
    </row>
    <row r="28" spans="1:8" ht="22.5" customHeight="1" thickBot="1">
      <c r="A28" s="554" t="s">
        <v>923</v>
      </c>
      <c r="B28" s="148" t="s">
        <v>924</v>
      </c>
      <c r="C28" s="622"/>
      <c r="D28" s="623"/>
      <c r="E28" s="622"/>
      <c r="F28" s="623"/>
      <c r="G28" s="625"/>
      <c r="H28" s="624"/>
    </row>
    <row r="29" spans="1:8" ht="22.5" customHeight="1" thickBot="1">
      <c r="A29" s="43" t="s">
        <v>410</v>
      </c>
      <c r="B29" s="119" t="s">
        <v>299</v>
      </c>
      <c r="C29" s="622">
        <f>SUM(C26:C28)</f>
        <v>780487.4343434344</v>
      </c>
      <c r="D29" s="623"/>
      <c r="E29" s="622">
        <f>SUM(E26:E28)</f>
        <v>769262.4</v>
      </c>
      <c r="F29" s="623"/>
      <c r="G29" s="622">
        <v>781774.58</v>
      </c>
      <c r="H29" s="626"/>
    </row>
    <row r="30" spans="1:8" ht="22.5" customHeight="1" thickBot="1">
      <c r="A30" s="46" t="s">
        <v>411</v>
      </c>
      <c r="B30" s="110" t="s">
        <v>300</v>
      </c>
      <c r="C30" s="612">
        <f>+C29+C24</f>
        <v>957652.4343434344</v>
      </c>
      <c r="D30" s="613"/>
      <c r="E30" s="612">
        <f>+E29+E24</f>
        <v>922271.41</v>
      </c>
      <c r="F30" s="613"/>
      <c r="G30" s="612">
        <f>+G29+G24</f>
        <v>937674.26</v>
      </c>
      <c r="H30" s="614"/>
    </row>
    <row r="31" ht="9" customHeight="1" thickTop="1"/>
    <row r="32" ht="15">
      <c r="B32" s="104" t="s">
        <v>412</v>
      </c>
    </row>
    <row r="33" spans="1:3" ht="22.5" customHeight="1">
      <c r="A33" s="1"/>
      <c r="B33" s="1"/>
      <c r="C33" s="12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scale="31" r:id="rId1"/>
  <rowBreaks count="1" manualBreakCount="1">
    <brk id="3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25"/>
  <sheetViews>
    <sheetView defaultGridColor="0" zoomScale="85" zoomScaleNormal="85" zoomScalePageLayoutView="0" colorId="22" workbookViewId="0" topLeftCell="A1">
      <pane xSplit="2" ySplit="5" topLeftCell="C18" activePane="bottomRight" state="frozen"/>
      <selection pane="topLeft" activeCell="O25" sqref="D6:O25"/>
      <selection pane="topRight" activeCell="O25" sqref="D6:O25"/>
      <selection pane="bottomLeft" activeCell="O25" sqref="D6:O25"/>
      <selection pane="bottomRight" activeCell="D26" sqref="D26"/>
    </sheetView>
  </sheetViews>
  <sheetFormatPr defaultColWidth="9.77734375" defaultRowHeight="15"/>
  <cols>
    <col min="1" max="1" width="4.21484375" style="0" customWidth="1"/>
    <col min="2" max="2" width="36.77734375" style="0" customWidth="1"/>
    <col min="3" max="3" width="8.664062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12.77734375" style="0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88</v>
      </c>
      <c r="B2" s="6"/>
      <c r="C2" s="101"/>
      <c r="D2" s="852" t="s">
        <v>89</v>
      </c>
      <c r="E2" s="842"/>
      <c r="F2" s="842"/>
      <c r="G2" s="842"/>
      <c r="H2" s="842"/>
      <c r="I2" s="842"/>
      <c r="J2" s="842"/>
      <c r="K2" s="853"/>
      <c r="L2" s="841" t="s">
        <v>960</v>
      </c>
      <c r="M2" s="842"/>
      <c r="N2" s="842"/>
      <c r="O2" s="843"/>
    </row>
    <row r="3" spans="1:15" ht="15.75" thickTop="1">
      <c r="A3" s="1"/>
      <c r="B3" s="6"/>
      <c r="C3" s="101" t="s">
        <v>703</v>
      </c>
      <c r="D3" s="10"/>
      <c r="E3" s="6"/>
      <c r="F3" s="10"/>
      <c r="G3" s="6"/>
      <c r="H3" s="854" t="s">
        <v>958</v>
      </c>
      <c r="I3" s="855"/>
      <c r="J3" s="854" t="s">
        <v>959</v>
      </c>
      <c r="K3" s="855"/>
      <c r="L3" s="10"/>
      <c r="M3" s="6"/>
      <c r="N3" s="10"/>
      <c r="O3" s="11"/>
    </row>
    <row r="4" spans="1:15" ht="15">
      <c r="A4" s="1"/>
      <c r="B4" s="6" t="s">
        <v>90</v>
      </c>
      <c r="C4" s="101"/>
      <c r="D4" s="10"/>
      <c r="E4" s="6"/>
      <c r="F4" s="10"/>
      <c r="G4" s="6"/>
      <c r="H4" s="844" t="s">
        <v>91</v>
      </c>
      <c r="I4" s="845"/>
      <c r="J4" s="844" t="s">
        <v>92</v>
      </c>
      <c r="K4" s="845"/>
      <c r="L4" s="844" t="s">
        <v>93</v>
      </c>
      <c r="M4" s="845"/>
      <c r="N4" s="844" t="s">
        <v>94</v>
      </c>
      <c r="O4" s="848"/>
    </row>
    <row r="5" spans="1:15" ht="15.75" thickBot="1">
      <c r="A5" s="2"/>
      <c r="B5" s="8"/>
      <c r="C5" s="103"/>
      <c r="D5" s="850" t="s">
        <v>957</v>
      </c>
      <c r="E5" s="851"/>
      <c r="F5" s="849" t="s">
        <v>942</v>
      </c>
      <c r="G5" s="847"/>
      <c r="H5" s="846" t="s">
        <v>95</v>
      </c>
      <c r="I5" s="847"/>
      <c r="J5" s="846" t="s">
        <v>96</v>
      </c>
      <c r="K5" s="847"/>
      <c r="L5" s="846" t="s">
        <v>97</v>
      </c>
      <c r="M5" s="847"/>
      <c r="N5" s="3"/>
      <c r="O5" s="9"/>
    </row>
    <row r="6" spans="1:22" ht="24.75" customHeight="1" thickTop="1">
      <c r="A6" s="13" t="s">
        <v>1067</v>
      </c>
      <c r="B6" s="14"/>
      <c r="C6" s="119"/>
      <c r="D6" s="603"/>
      <c r="E6" s="604"/>
      <c r="F6" s="603"/>
      <c r="G6" s="604"/>
      <c r="H6" s="603"/>
      <c r="I6" s="604"/>
      <c r="J6" s="603"/>
      <c r="K6" s="604"/>
      <c r="L6" s="603"/>
      <c r="M6" s="604"/>
      <c r="N6" s="603"/>
      <c r="O6" s="605"/>
      <c r="P6" s="1"/>
      <c r="Q6" s="1"/>
      <c r="R6" s="1"/>
      <c r="S6" s="1"/>
      <c r="T6" s="1"/>
      <c r="U6" s="1"/>
      <c r="V6" s="12"/>
    </row>
    <row r="7" spans="1:15" ht="24.75" customHeight="1">
      <c r="A7" s="13" t="s">
        <v>1068</v>
      </c>
      <c r="B7" s="14"/>
      <c r="C7" s="119"/>
      <c r="D7" s="603"/>
      <c r="E7" s="604"/>
      <c r="F7" s="603"/>
      <c r="G7" s="604"/>
      <c r="H7" s="603"/>
      <c r="I7" s="604"/>
      <c r="J7" s="603"/>
      <c r="K7" s="604"/>
      <c r="L7" s="603"/>
      <c r="M7" s="604"/>
      <c r="N7" s="603"/>
      <c r="O7" s="605"/>
    </row>
    <row r="8" spans="1:15" ht="24.75" customHeight="1">
      <c r="A8" s="13"/>
      <c r="B8" s="14" t="s">
        <v>98</v>
      </c>
      <c r="C8" s="148" t="s">
        <v>1110</v>
      </c>
      <c r="D8" s="603">
        <v>40000</v>
      </c>
      <c r="E8" s="609"/>
      <c r="F8" s="603">
        <v>44000</v>
      </c>
      <c r="G8" s="604"/>
      <c r="H8" s="603"/>
      <c r="I8" s="604"/>
      <c r="J8" s="603">
        <f>+F8+H8</f>
        <v>44000</v>
      </c>
      <c r="K8" s="604"/>
      <c r="L8" s="603">
        <v>38282.25</v>
      </c>
      <c r="M8" s="604"/>
      <c r="N8" s="603">
        <f>+J8-L8-5000</f>
        <v>717.75</v>
      </c>
      <c r="O8" s="605"/>
    </row>
    <row r="9" spans="1:15" ht="24.75" customHeight="1">
      <c r="A9" s="13"/>
      <c r="B9" s="14" t="s">
        <v>99</v>
      </c>
      <c r="C9" s="148" t="s">
        <v>1111</v>
      </c>
      <c r="D9" s="603">
        <v>19500</v>
      </c>
      <c r="E9" s="609"/>
      <c r="F9" s="603">
        <v>20000</v>
      </c>
      <c r="G9" s="604"/>
      <c r="H9" s="603"/>
      <c r="I9" s="604"/>
      <c r="J9" s="603">
        <f>+F9+H9</f>
        <v>20000</v>
      </c>
      <c r="K9" s="604"/>
      <c r="L9" s="603">
        <v>16897.25</v>
      </c>
      <c r="M9" s="604"/>
      <c r="N9" s="603">
        <f>+J9-L9-1500</f>
        <v>1602.75</v>
      </c>
      <c r="O9" s="605"/>
    </row>
    <row r="10" spans="1:15" ht="24.75" customHeight="1">
      <c r="A10" s="13"/>
      <c r="B10" s="14"/>
      <c r="C10" s="148"/>
      <c r="D10" s="603"/>
      <c r="E10" s="604"/>
      <c r="F10" s="603"/>
      <c r="G10" s="604"/>
      <c r="H10" s="603"/>
      <c r="I10" s="604"/>
      <c r="J10" s="603"/>
      <c r="K10" s="604"/>
      <c r="L10" s="603"/>
      <c r="M10" s="604"/>
      <c r="N10" s="603"/>
      <c r="O10" s="605"/>
    </row>
    <row r="11" spans="1:15" ht="24.75" customHeight="1">
      <c r="A11" s="13" t="s">
        <v>1069</v>
      </c>
      <c r="B11" s="14"/>
      <c r="C11" s="119"/>
      <c r="D11" s="603"/>
      <c r="E11" s="604"/>
      <c r="F11" s="603"/>
      <c r="G11" s="604"/>
      <c r="H11" s="603"/>
      <c r="I11" s="604"/>
      <c r="J11" s="603"/>
      <c r="K11" s="604"/>
      <c r="L11" s="603"/>
      <c r="M11" s="604"/>
      <c r="N11" s="603"/>
      <c r="O11" s="605"/>
    </row>
    <row r="12" spans="1:15" ht="24.75" customHeight="1">
      <c r="A12" s="13"/>
      <c r="B12" s="14" t="s">
        <v>98</v>
      </c>
      <c r="C12" s="148" t="s">
        <v>1112</v>
      </c>
      <c r="D12" s="603">
        <v>8050</v>
      </c>
      <c r="E12" s="604"/>
      <c r="F12" s="603">
        <v>8450</v>
      </c>
      <c r="G12" s="604"/>
      <c r="H12" s="603"/>
      <c r="I12" s="604"/>
      <c r="J12" s="603">
        <f>+F12+H12</f>
        <v>8450</v>
      </c>
      <c r="K12" s="604"/>
      <c r="L12" s="603">
        <v>7881.23</v>
      </c>
      <c r="M12" s="604"/>
      <c r="N12" s="603">
        <f>+J12-L12</f>
        <v>568.7700000000004</v>
      </c>
      <c r="O12" s="605"/>
    </row>
    <row r="13" spans="1:15" ht="24.75" customHeight="1">
      <c r="A13" s="13"/>
      <c r="B13" s="14" t="s">
        <v>99</v>
      </c>
      <c r="C13" s="148" t="s">
        <v>1113</v>
      </c>
      <c r="D13" s="603">
        <v>4500</v>
      </c>
      <c r="E13" s="609"/>
      <c r="F13" s="603">
        <v>3000</v>
      </c>
      <c r="G13" s="604"/>
      <c r="H13" s="603"/>
      <c r="I13" s="604"/>
      <c r="J13" s="603">
        <f>+F13+H13</f>
        <v>3000</v>
      </c>
      <c r="K13" s="604"/>
      <c r="L13" s="603">
        <v>2252.81</v>
      </c>
      <c r="M13" s="604"/>
      <c r="N13" s="603">
        <f>+J13-L13-500</f>
        <v>247.19000000000005</v>
      </c>
      <c r="O13" s="605"/>
    </row>
    <row r="14" spans="1:15" ht="24.75" customHeight="1">
      <c r="A14" s="13"/>
      <c r="B14" s="14"/>
      <c r="C14" s="148"/>
      <c r="D14" s="603"/>
      <c r="E14" s="609"/>
      <c r="F14" s="603"/>
      <c r="G14" s="604"/>
      <c r="H14" s="603"/>
      <c r="I14" s="609"/>
      <c r="J14" s="603"/>
      <c r="K14" s="604"/>
      <c r="L14" s="603"/>
      <c r="M14" s="604"/>
      <c r="N14" s="603"/>
      <c r="O14" s="605"/>
    </row>
    <row r="15" spans="1:15" ht="24.75" customHeight="1">
      <c r="A15" s="13" t="s">
        <v>632</v>
      </c>
      <c r="B15" s="14"/>
      <c r="C15" s="119"/>
      <c r="D15" s="603"/>
      <c r="E15" s="604"/>
      <c r="F15" s="603"/>
      <c r="G15" s="604"/>
      <c r="H15" s="603"/>
      <c r="I15" s="604"/>
      <c r="J15" s="603"/>
      <c r="K15" s="604"/>
      <c r="L15" s="603"/>
      <c r="M15" s="604"/>
      <c r="N15" s="603"/>
      <c r="O15" s="605"/>
    </row>
    <row r="16" spans="1:15" ht="24.75" customHeight="1">
      <c r="A16" s="13"/>
      <c r="B16" s="14" t="s">
        <v>98</v>
      </c>
      <c r="C16" s="148" t="s">
        <v>1114</v>
      </c>
      <c r="D16" s="603">
        <v>30000</v>
      </c>
      <c r="E16" s="604"/>
      <c r="F16" s="603">
        <v>48900</v>
      </c>
      <c r="G16" s="604"/>
      <c r="H16" s="603"/>
      <c r="I16" s="604"/>
      <c r="J16" s="603">
        <f>+F16+H16-2000</f>
        <v>46900</v>
      </c>
      <c r="K16" s="604"/>
      <c r="L16" s="603">
        <v>27151.68</v>
      </c>
      <c r="M16" s="604"/>
      <c r="N16" s="603">
        <f>+J16-L16-10000</f>
        <v>9748.32</v>
      </c>
      <c r="O16" s="605"/>
    </row>
    <row r="17" spans="1:15" ht="24.75" customHeight="1">
      <c r="A17" s="13"/>
      <c r="B17" s="14" t="s">
        <v>99</v>
      </c>
      <c r="C17" s="119" t="s">
        <v>1115</v>
      </c>
      <c r="D17" s="603">
        <v>4500</v>
      </c>
      <c r="E17" s="604"/>
      <c r="F17" s="603">
        <v>3000</v>
      </c>
      <c r="G17" s="604"/>
      <c r="H17" s="603"/>
      <c r="I17" s="604"/>
      <c r="J17" s="603">
        <f>+F17+H17</f>
        <v>3000</v>
      </c>
      <c r="K17" s="604"/>
      <c r="L17" s="603">
        <v>2054.59</v>
      </c>
      <c r="M17" s="604"/>
      <c r="N17" s="603">
        <f>+J17-L17</f>
        <v>945.4099999999999</v>
      </c>
      <c r="O17" s="605"/>
    </row>
    <row r="18" spans="1:15" ht="24.75" customHeight="1">
      <c r="A18" s="13"/>
      <c r="B18" s="14"/>
      <c r="C18" s="119"/>
      <c r="D18" s="603"/>
      <c r="E18" s="604"/>
      <c r="F18" s="603"/>
      <c r="G18" s="604"/>
      <c r="H18" s="603"/>
      <c r="I18" s="604"/>
      <c r="J18" s="603"/>
      <c r="K18" s="604"/>
      <c r="L18" s="603"/>
      <c r="M18" s="604"/>
      <c r="N18" s="603"/>
      <c r="O18" s="605"/>
    </row>
    <row r="19" spans="1:15" ht="24.75" customHeight="1">
      <c r="A19" s="13" t="s">
        <v>1070</v>
      </c>
      <c r="B19" s="14"/>
      <c r="C19" s="119"/>
      <c r="D19" s="603"/>
      <c r="E19" s="604"/>
      <c r="F19" s="603"/>
      <c r="G19" s="604"/>
      <c r="H19" s="603"/>
      <c r="I19" s="604"/>
      <c r="J19" s="603"/>
      <c r="K19" s="604"/>
      <c r="L19" s="603"/>
      <c r="M19" s="604"/>
      <c r="N19" s="603"/>
      <c r="O19" s="605"/>
    </row>
    <row r="20" spans="1:15" ht="24.75" customHeight="1">
      <c r="A20" s="13"/>
      <c r="B20" s="14" t="s">
        <v>98</v>
      </c>
      <c r="C20" s="148" t="s">
        <v>1116</v>
      </c>
      <c r="D20" s="603">
        <v>12000</v>
      </c>
      <c r="E20" s="604"/>
      <c r="F20" s="603">
        <v>7990</v>
      </c>
      <c r="G20" s="604"/>
      <c r="H20" s="603"/>
      <c r="I20" s="604"/>
      <c r="J20" s="603">
        <f>+F20+H20</f>
        <v>7990</v>
      </c>
      <c r="K20" s="604"/>
      <c r="L20" s="603">
        <v>5731.23</v>
      </c>
      <c r="M20" s="604"/>
      <c r="N20" s="603">
        <f>+J20-L20</f>
        <v>2258.7700000000004</v>
      </c>
      <c r="O20" s="605"/>
    </row>
    <row r="21" spans="1:15" ht="24.75" customHeight="1">
      <c r="A21" s="13"/>
      <c r="B21" s="14" t="s">
        <v>99</v>
      </c>
      <c r="C21" s="148" t="s">
        <v>1117</v>
      </c>
      <c r="D21" s="603">
        <v>9000</v>
      </c>
      <c r="E21" s="604"/>
      <c r="F21" s="603">
        <v>9000</v>
      </c>
      <c r="G21" s="604"/>
      <c r="H21" s="603"/>
      <c r="I21" s="604"/>
      <c r="J21" s="603">
        <f>+F21+H21-990</f>
        <v>8010</v>
      </c>
      <c r="K21" s="604"/>
      <c r="L21" s="603">
        <v>4956.79</v>
      </c>
      <c r="M21" s="604"/>
      <c r="N21" s="603">
        <f>+J21-L21</f>
        <v>3053.21</v>
      </c>
      <c r="O21" s="605"/>
    </row>
    <row r="22" spans="1:15" ht="24.75" customHeight="1">
      <c r="A22" s="13"/>
      <c r="B22" s="14"/>
      <c r="C22" s="148"/>
      <c r="D22" s="603"/>
      <c r="E22" s="604"/>
      <c r="F22" s="603"/>
      <c r="G22" s="604"/>
      <c r="H22" s="603"/>
      <c r="I22" s="604"/>
      <c r="J22" s="603"/>
      <c r="K22" s="604"/>
      <c r="L22" s="603"/>
      <c r="M22" s="604"/>
      <c r="N22" s="603"/>
      <c r="O22" s="605"/>
    </row>
    <row r="23" spans="1:15" ht="24.75" customHeight="1">
      <c r="A23" s="13" t="s">
        <v>1071</v>
      </c>
      <c r="B23" s="14"/>
      <c r="C23" s="148"/>
      <c r="D23" s="603"/>
      <c r="E23" s="604"/>
      <c r="F23" s="603"/>
      <c r="G23" s="604"/>
      <c r="H23" s="603"/>
      <c r="I23" s="604"/>
      <c r="J23" s="603"/>
      <c r="K23" s="604"/>
      <c r="L23" s="603"/>
      <c r="M23" s="604"/>
      <c r="N23" s="603"/>
      <c r="O23" s="605"/>
    </row>
    <row r="24" spans="1:15" ht="24.75" customHeight="1" thickBot="1">
      <c r="A24" s="2"/>
      <c r="B24" s="142" t="s">
        <v>99</v>
      </c>
      <c r="C24" s="156" t="s">
        <v>1118</v>
      </c>
      <c r="D24" s="612">
        <v>16500</v>
      </c>
      <c r="E24" s="613"/>
      <c r="F24" s="612">
        <v>18000</v>
      </c>
      <c r="G24" s="613"/>
      <c r="H24" s="612"/>
      <c r="I24" s="613"/>
      <c r="J24" s="612">
        <f>+F24+H24</f>
        <v>18000</v>
      </c>
      <c r="K24" s="613"/>
      <c r="L24" s="612">
        <v>17661</v>
      </c>
      <c r="M24" s="613"/>
      <c r="N24" s="612">
        <f>+J24-L24</f>
        <v>339</v>
      </c>
      <c r="O24" s="614"/>
    </row>
    <row r="25" ht="22.5" customHeight="1" thickTop="1">
      <c r="F25" s="104" t="s">
        <v>100</v>
      </c>
    </row>
    <row r="26" ht="22.5" customHeight="1"/>
    <row r="27" ht="24.75" customHeight="1"/>
    <row r="28" ht="22.5" customHeight="1"/>
    <row r="29" ht="13.5" customHeight="1"/>
    <row r="30" ht="13.5" customHeight="1"/>
    <row r="31" ht="13.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2.5" customHeight="1"/>
    <row r="51" ht="22.5" customHeight="1"/>
    <row r="52" ht="24.75" customHeight="1"/>
    <row r="53" ht="22.5" customHeight="1"/>
    <row r="54" ht="13.5" customHeight="1"/>
    <row r="55" ht="13.5" customHeight="1"/>
    <row r="56" ht="13.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2.5" customHeight="1"/>
    <row r="76" ht="22.5" customHeight="1"/>
    <row r="77" ht="24.75" customHeight="1"/>
    <row r="78" ht="22.5" customHeight="1"/>
    <row r="79" ht="13.5" customHeight="1"/>
    <row r="80" ht="13.5" customHeight="1"/>
    <row r="81" ht="13.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2.5" customHeight="1"/>
    <row r="101" ht="22.5" customHeight="1"/>
    <row r="102" ht="24.75" customHeight="1"/>
    <row r="103" ht="22.5" customHeight="1"/>
    <row r="104" ht="13.5" customHeight="1"/>
    <row r="105" ht="13.5" customHeight="1"/>
    <row r="106" ht="13.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2.5" customHeight="1"/>
    <row r="126" ht="22.5" customHeight="1"/>
    <row r="127" ht="22.5" customHeight="1"/>
    <row r="128" ht="22.5" customHeight="1"/>
    <row r="129" ht="13.5" customHeight="1"/>
    <row r="130" ht="13.5" customHeight="1"/>
    <row r="131" ht="13.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2.5" customHeight="1"/>
    <row r="151" ht="22.5" customHeight="1"/>
    <row r="152" ht="24.75" customHeight="1"/>
    <row r="153" ht="22.5" customHeight="1"/>
    <row r="154" ht="13.5" customHeight="1"/>
    <row r="155" ht="13.5" customHeight="1"/>
    <row r="156" ht="13.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2.5" customHeight="1"/>
    <row r="176" ht="22.5" customHeight="1"/>
    <row r="177" ht="24.75" customHeight="1"/>
    <row r="178" ht="22.5" customHeight="1"/>
    <row r="179" ht="13.5" customHeight="1"/>
    <row r="180" ht="13.5" customHeight="1"/>
    <row r="181" ht="13.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15" customHeight="1"/>
    <row r="201" ht="9.75" customHeight="1"/>
    <row r="202" ht="22.5" customHeight="1"/>
    <row r="203" ht="24.75" customHeight="1"/>
    <row r="204" ht="22.5" customHeight="1"/>
    <row r="205" ht="13.5" customHeight="1"/>
    <row r="206" ht="13.5" customHeight="1"/>
    <row r="207" ht="13.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15" customHeight="1"/>
    <row r="227" ht="12" customHeight="1"/>
    <row r="228" ht="22.5" customHeight="1"/>
    <row r="229" ht="22.5" customHeight="1"/>
    <row r="230" ht="22.5" customHeight="1"/>
    <row r="231" ht="13.5" customHeight="1"/>
    <row r="232" ht="13.5" customHeight="1"/>
    <row r="233" ht="13.5" customHeight="1"/>
    <row r="234" ht="12" customHeight="1"/>
    <row r="235" ht="12.75" customHeight="1"/>
    <row r="236" ht="12" customHeight="1"/>
    <row r="237" ht="12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2.5" customHeight="1"/>
    <row r="255" ht="22.5" customHeight="1"/>
    <row r="256" ht="24.75" customHeight="1"/>
    <row r="257" ht="22.5" customHeight="1"/>
    <row r="258" ht="13.5" customHeight="1"/>
    <row r="259" ht="13.5" customHeight="1"/>
    <row r="260" ht="13.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12" customHeight="1"/>
    <row r="276" ht="12.75" customHeight="1"/>
    <row r="277" ht="24.75" customHeight="1"/>
    <row r="278" ht="24.75" customHeight="1"/>
    <row r="279" ht="24.75" customHeight="1"/>
    <row r="280" ht="22.5" customHeight="1"/>
    <row r="281" ht="22.5" customHeight="1"/>
    <row r="282" ht="24.75" customHeight="1"/>
    <row r="283" ht="22.5" customHeight="1"/>
    <row r="284" ht="13.5" customHeight="1"/>
    <row r="285" ht="13.5" customHeight="1"/>
    <row r="286" ht="13.5" customHeight="1"/>
    <row r="287" ht="12" customHeight="1"/>
    <row r="288" ht="12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2.5" customHeight="1"/>
    <row r="307" ht="22.5" customHeight="1"/>
    <row r="308" ht="24.75" customHeight="1"/>
    <row r="309" ht="22.5" customHeight="1"/>
    <row r="310" ht="13.5" customHeight="1"/>
    <row r="311" ht="13.5" customHeight="1"/>
    <row r="312" ht="13.5" customHeight="1"/>
    <row r="313" ht="12" customHeight="1"/>
    <row r="314" ht="12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4" ht="24.75" customHeight="1"/>
    <row r="336" ht="13.5" customHeight="1"/>
    <row r="337" ht="13.5" customHeight="1"/>
    <row r="338" ht="13.5" customHeight="1"/>
    <row r="339" ht="12" customHeight="1"/>
    <row r="340" ht="12.75" customHeight="1"/>
    <row r="341" ht="24.75" customHeight="1"/>
    <row r="342" ht="12" customHeight="1"/>
    <row r="343" ht="12.75" customHeight="1"/>
    <row r="344" ht="22.5" customHeight="1"/>
    <row r="345" ht="12" customHeight="1"/>
    <row r="346" ht="12.75" customHeight="1"/>
    <row r="347" ht="12" customHeight="1"/>
    <row r="348" ht="12.75" customHeight="1"/>
    <row r="349" ht="21" customHeight="1"/>
    <row r="350" ht="21" customHeight="1"/>
    <row r="351" ht="21" customHeight="1"/>
    <row r="352" ht="21" customHeight="1"/>
    <row r="353" ht="21" customHeight="1"/>
    <row r="354" ht="12" customHeight="1"/>
    <row r="355" ht="12.75" customHeight="1"/>
    <row r="356" ht="22.5" customHeight="1"/>
    <row r="357" ht="22.5" customHeight="1"/>
    <row r="358" ht="22.5" customHeight="1"/>
    <row r="359" ht="22.5" customHeight="1"/>
    <row r="360" ht="21" customHeight="1"/>
    <row r="361" ht="12" customHeight="1"/>
    <row r="362" ht="12.75" customHeight="1"/>
    <row r="364" ht="9.75" customHeight="1"/>
    <row r="365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90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15" customHeight="1"/>
    <row r="414" ht="15" customHeight="1"/>
    <row r="415" ht="15" customHeight="1"/>
    <row r="416" ht="24.75" customHeight="1"/>
    <row r="417" ht="24.75" customHeight="1"/>
    <row r="418" ht="13.5" customHeight="1"/>
    <row r="419" ht="13.5" customHeight="1"/>
    <row r="420" ht="13.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15" customHeight="1"/>
    <row r="440" ht="15" customHeight="1"/>
    <row r="441" ht="15" customHeight="1"/>
    <row r="442" ht="24.75" customHeight="1"/>
    <row r="443" ht="24.75" customHeight="1"/>
    <row r="444" ht="13.5" customHeight="1"/>
    <row r="445" ht="13.5" customHeight="1"/>
    <row r="446" ht="13.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15" customHeight="1"/>
    <row r="466" ht="15" customHeight="1"/>
    <row r="467" ht="15" customHeight="1"/>
    <row r="468" ht="24.75" customHeight="1"/>
    <row r="469" ht="24.75" customHeight="1"/>
    <row r="470" ht="13.5" customHeight="1"/>
    <row r="471" ht="13.5" customHeight="1"/>
    <row r="472" ht="13.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15" customHeight="1"/>
    <row r="492" ht="15" customHeight="1"/>
    <row r="493" ht="15" customHeight="1"/>
    <row r="494" ht="24.75" customHeight="1"/>
    <row r="495" ht="24.75" customHeight="1"/>
    <row r="496" ht="13.5" customHeight="1"/>
    <row r="497" ht="13.5" customHeight="1"/>
    <row r="498" ht="13.5" customHeight="1"/>
    <row r="499" ht="24.75" customHeight="1"/>
    <row r="500" ht="12" customHeight="1"/>
    <row r="501" ht="12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15" customHeight="1"/>
    <row r="518" ht="15" customHeight="1"/>
    <row r="519" ht="15" customHeight="1"/>
    <row r="520" ht="24.75" customHeight="1"/>
    <row r="521" ht="24.75" customHeight="1"/>
    <row r="522" ht="13.5" customHeight="1"/>
    <row r="523" ht="13.5" customHeight="1"/>
    <row r="524" ht="13.5" customHeight="1"/>
    <row r="525" ht="12" customHeight="1"/>
    <row r="526" ht="12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15" customHeight="1"/>
    <row r="544" ht="15" customHeight="1"/>
    <row r="545" ht="15" customHeight="1"/>
    <row r="546" ht="24.75" customHeight="1"/>
    <row r="547" ht="24.75" customHeight="1"/>
    <row r="548" ht="13.5" customHeight="1"/>
    <row r="549" ht="13.5" customHeight="1"/>
    <row r="550" ht="13.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15" customHeight="1"/>
    <row r="570" ht="15" customHeight="1"/>
    <row r="571" ht="15" customHeight="1"/>
    <row r="572" ht="24.75" customHeight="1"/>
    <row r="573" ht="24.75" customHeight="1"/>
    <row r="574" ht="13.5" customHeight="1"/>
    <row r="575" ht="13.5" customHeight="1"/>
    <row r="576" ht="13.5" customHeight="1"/>
    <row r="577" ht="12" customHeight="1"/>
    <row r="578" ht="12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12" customHeight="1"/>
    <row r="594" ht="12.75" customHeight="1"/>
    <row r="595" ht="15" customHeight="1"/>
    <row r="596" ht="15" customHeight="1"/>
    <row r="597" ht="15" customHeight="1"/>
    <row r="598" ht="24.75" customHeight="1"/>
    <row r="599" ht="24.75" customHeight="1"/>
    <row r="600" ht="13.5" customHeight="1"/>
    <row r="601" ht="13.5" customHeight="1"/>
    <row r="602" ht="13.5" customHeight="1"/>
    <row r="603" ht="12" customHeight="1"/>
    <row r="604" ht="12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12" customHeight="1"/>
    <row r="624" ht="24.75" customHeight="1"/>
    <row r="625" ht="24.75" customHeight="1"/>
    <row r="626" ht="13.5" customHeight="1"/>
    <row r="627" ht="13.5" customHeight="1"/>
    <row r="628" ht="13.5" customHeight="1"/>
    <row r="629" ht="12" customHeight="1"/>
    <row r="630" ht="12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12" customHeight="1"/>
    <row r="642" ht="12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15" customHeight="1"/>
    <row r="649" ht="15" customHeight="1"/>
    <row r="650" ht="15" customHeight="1"/>
    <row r="651" ht="24.75" customHeight="1"/>
    <row r="652" ht="24.75" customHeight="1"/>
    <row r="653" ht="13.5" customHeight="1"/>
    <row r="654" ht="13.5" customHeight="1"/>
    <row r="655" ht="13.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15" customHeight="1"/>
    <row r="675" ht="15" customHeight="1"/>
    <row r="676" ht="15" customHeight="1"/>
    <row r="677" ht="24.75" customHeight="1"/>
    <row r="678" ht="24.75" customHeight="1"/>
    <row r="679" ht="13.5" customHeight="1"/>
    <row r="680" ht="13.5" customHeight="1"/>
    <row r="681" ht="13.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15" customHeight="1"/>
    <row r="701" ht="15" customHeight="1"/>
    <row r="702" ht="15" customHeight="1"/>
    <row r="703" ht="24.75" customHeight="1"/>
    <row r="704" ht="24.75" customHeight="1"/>
    <row r="705" ht="13.5" customHeight="1"/>
    <row r="706" ht="13.5" customHeight="1"/>
    <row r="707" ht="13.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15" customHeight="1"/>
    <row r="727" ht="15" customHeight="1"/>
    <row r="728" ht="15" customHeight="1"/>
    <row r="729" ht="24.75" customHeight="1"/>
    <row r="730" ht="24.75" customHeight="1"/>
    <row r="731" ht="13.5" customHeight="1"/>
    <row r="732" ht="13.5" customHeight="1"/>
    <row r="733" ht="13.5" customHeight="1"/>
    <row r="734" ht="24.75" customHeight="1"/>
    <row r="735" ht="24.75" customHeight="1"/>
    <row r="736" ht="12" customHeight="1"/>
    <row r="737" ht="12.75" customHeight="1"/>
    <row r="738" ht="12" customHeight="1"/>
    <row r="739" ht="12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12" customHeight="1"/>
    <row r="748" ht="12.75" customHeight="1"/>
    <row r="749" ht="24.75" customHeight="1"/>
    <row r="750" ht="12" customHeight="1"/>
    <row r="751" ht="12.75" customHeight="1"/>
    <row r="752" ht="24.75" customHeight="1"/>
    <row r="753" ht="12" customHeight="1"/>
    <row r="754" ht="12.75" customHeight="1"/>
    <row r="755" ht="24.75" customHeight="1"/>
    <row r="756" ht="12" customHeight="1"/>
    <row r="757" ht="12.75" customHeight="1"/>
    <row r="758" ht="15" customHeight="1"/>
    <row r="759" ht="15" customHeight="1"/>
    <row r="760" ht="15" customHeight="1"/>
    <row r="761" ht="24.75" customHeight="1"/>
    <row r="766" ht="12" customHeight="1"/>
    <row r="767" ht="12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12" customHeight="1"/>
    <row r="775" ht="12.75" customHeight="1"/>
    <row r="776" ht="12" customHeight="1"/>
    <row r="777" ht="12.75" customHeight="1"/>
    <row r="778" ht="24.75" customHeight="1"/>
    <row r="779" ht="12" customHeight="1"/>
    <row r="780" ht="12.75" customHeight="1"/>
    <row r="781" ht="12" customHeight="1"/>
    <row r="782" ht="12.75" customHeight="1"/>
    <row r="783" ht="12" customHeight="1"/>
    <row r="784" ht="12.75" customHeight="1"/>
    <row r="785" ht="12" customHeight="1"/>
    <row r="786" ht="12.75" customHeight="1"/>
    <row r="787" ht="24.75" customHeight="1"/>
    <row r="788" ht="12" customHeight="1"/>
    <row r="789" ht="12.75" customHeight="1"/>
    <row r="790" ht="24.75" customHeight="1"/>
    <row r="791" ht="24.75" customHeight="1"/>
    <row r="795" ht="12" customHeight="1"/>
    <row r="796" ht="12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21" ht="12" customHeight="1"/>
    <row r="822" ht="12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7" ht="12" customHeight="1"/>
    <row r="848" ht="12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73" ht="12" customHeight="1"/>
    <row r="874" ht="12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74" ht="24.75" customHeight="1"/>
    <row r="975" ht="24.75" customHeight="1"/>
    <row r="976" ht="12" customHeight="1"/>
    <row r="977" ht="12.75" customHeight="1"/>
    <row r="978" ht="12" customHeight="1"/>
    <row r="979" ht="12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12" customHeight="1"/>
    <row r="988" ht="12.75" customHeight="1"/>
    <row r="989" ht="24.75" customHeight="1"/>
    <row r="990" ht="12" customHeight="1"/>
    <row r="991" ht="12.75" customHeight="1"/>
    <row r="992" ht="24.75" customHeight="1"/>
    <row r="993" ht="12" customHeight="1"/>
    <row r="994" ht="12.75" customHeight="1"/>
    <row r="995" ht="24.75" customHeight="1"/>
    <row r="996" ht="12" customHeight="1"/>
    <row r="997" ht="12.75" customHeight="1"/>
    <row r="1005" ht="12" customHeight="1"/>
    <row r="1006" ht="12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7" ht="24.75" customHeight="1"/>
    <row r="1018" ht="12" customHeight="1"/>
    <row r="1019" ht="12.75" customHeight="1"/>
    <row r="1020" ht="12" customHeight="1"/>
    <row r="1021" ht="12.75" customHeight="1"/>
    <row r="1022" ht="12" customHeight="1"/>
    <row r="1023" ht="12.75" customHeight="1"/>
    <row r="1024" ht="12" customHeight="1"/>
    <row r="1025" ht="12.75" customHeight="1"/>
    <row r="1026" ht="24.75" customHeight="1"/>
    <row r="1027" ht="12" customHeight="1"/>
    <row r="1028" ht="12.75" customHeight="1"/>
    <row r="1029" ht="24.75" customHeight="1"/>
    <row r="1030" ht="24.75" customHeight="1"/>
    <row r="1201" ht="24.75" customHeight="1"/>
    <row r="1202" ht="13.5" customHeight="1"/>
    <row r="1203" ht="13.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</sheetData>
  <sheetProtection/>
  <mergeCells count="13">
    <mergeCell ref="D5:E5"/>
    <mergeCell ref="D2:K2"/>
    <mergeCell ref="J3:K3"/>
    <mergeCell ref="J4:K4"/>
    <mergeCell ref="J5:K5"/>
    <mergeCell ref="H3:I3"/>
    <mergeCell ref="H4:I4"/>
    <mergeCell ref="L2:O2"/>
    <mergeCell ref="L4:M4"/>
    <mergeCell ref="L5:M5"/>
    <mergeCell ref="N4:O4"/>
    <mergeCell ref="H5:I5"/>
    <mergeCell ref="F5:G5"/>
  </mergeCells>
  <printOptions/>
  <pageMargins left="0.333" right="0.5" top="0.25" bottom="0.46" header="0.5" footer="0.5"/>
  <pageSetup fitToHeight="1" fitToWidth="1" horizontalDpi="600" verticalDpi="600" orientation="landscape" paperSize="5" scale="94" r:id="rId1"/>
  <rowBreaks count="29" manualBreakCount="29">
    <brk id="26" max="255" man="1"/>
    <brk id="51" max="255" man="1"/>
    <brk id="76" max="255" man="1"/>
    <brk id="101" max="255" man="1"/>
    <brk id="126" max="255" man="1"/>
    <brk id="151" max="255" man="1"/>
    <brk id="176" max="255" man="1"/>
    <brk id="202" max="255" man="1"/>
    <brk id="228" max="255" man="1"/>
    <brk id="255" max="255" man="1"/>
    <brk id="281" max="255" man="1"/>
    <brk id="307" max="255" man="1"/>
    <brk id="333" max="255" man="1"/>
    <brk id="364" max="255" man="1"/>
    <brk id="389" max="255" man="1"/>
    <brk id="415" max="255" man="1"/>
    <brk id="441" max="255" man="1"/>
    <brk id="467" max="255" man="1"/>
    <brk id="493" max="255" man="1"/>
    <brk id="519" max="255" man="1"/>
    <brk id="545" max="255" man="1"/>
    <brk id="571" max="255" man="1"/>
    <brk id="597" max="255" man="1"/>
    <brk id="623" max="255" man="1"/>
    <brk id="650" max="255" man="1"/>
    <brk id="676" max="255" man="1"/>
    <brk id="702" max="255" man="1"/>
    <brk id="728" max="255" man="1"/>
    <brk id="7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V47"/>
  <sheetViews>
    <sheetView defaultGridColor="0" zoomScale="75" zoomScaleNormal="75" zoomScalePageLayoutView="0" colorId="22" workbookViewId="0" topLeftCell="A14">
      <selection activeCell="T26" sqref="T25:U26"/>
    </sheetView>
  </sheetViews>
  <sheetFormatPr defaultColWidth="8.5546875" defaultRowHeight="15"/>
  <cols>
    <col min="1" max="1" width="5.88671875" style="195" customWidth="1"/>
    <col min="2" max="2" width="4.99609375" style="195" customWidth="1"/>
    <col min="3" max="3" width="13.21484375" style="195" customWidth="1"/>
    <col min="4" max="4" width="5.6640625" style="195" customWidth="1"/>
    <col min="5" max="9" width="4.99609375" style="195" customWidth="1"/>
    <col min="10" max="10" width="10.3359375" style="195" customWidth="1"/>
    <col min="11" max="11" width="3.21484375" style="195" customWidth="1"/>
    <col min="12" max="12" width="1.4375" style="195" customWidth="1"/>
    <col min="13" max="13" width="4.10546875" style="195" customWidth="1"/>
    <col min="14" max="15" width="8.5546875" style="195" customWidth="1"/>
    <col min="16" max="16" width="6.88671875" style="195" customWidth="1"/>
    <col min="17" max="17" width="4.77734375" style="195" customWidth="1"/>
    <col min="18" max="20" width="4.99609375" style="195" customWidth="1"/>
    <col min="21" max="21" width="5.88671875" style="195" customWidth="1"/>
    <col min="22" max="22" width="10.21484375" style="195" customWidth="1"/>
    <col min="23" max="16384" width="8.5546875" style="195" customWidth="1"/>
  </cols>
  <sheetData>
    <row r="1" ht="9" customHeight="1"/>
    <row r="2" spans="1:22" ht="7.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spans="1:22" ht="21" customHeight="1">
      <c r="A3" s="812">
        <v>2017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812"/>
      <c r="S3" s="812"/>
      <c r="T3" s="812"/>
      <c r="U3" s="812"/>
      <c r="V3" s="812"/>
    </row>
    <row r="4" spans="1:22" ht="18" customHeight="1">
      <c r="A4" s="813" t="s">
        <v>676</v>
      </c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  <c r="U4" s="813"/>
      <c r="V4" s="813"/>
    </row>
    <row r="5" ht="3.75" customHeight="1"/>
    <row r="6" spans="1:21" ht="13.5">
      <c r="A6" s="212" t="s">
        <v>677</v>
      </c>
      <c r="D6" s="810" t="s">
        <v>984</v>
      </c>
      <c r="E6" s="810"/>
      <c r="F6" s="810"/>
      <c r="G6" s="213" t="s">
        <v>660</v>
      </c>
      <c r="H6" s="811" t="s">
        <v>985</v>
      </c>
      <c r="I6" s="811"/>
      <c r="J6" s="811"/>
      <c r="K6" s="811"/>
      <c r="L6" s="811"/>
      <c r="M6" s="811"/>
      <c r="N6" s="811"/>
      <c r="O6" s="213" t="s">
        <v>678</v>
      </c>
      <c r="P6" s="810" t="s">
        <v>986</v>
      </c>
      <c r="Q6" s="810"/>
      <c r="R6" s="810"/>
      <c r="S6" s="810"/>
      <c r="T6" s="212" t="s">
        <v>946</v>
      </c>
      <c r="U6" s="212"/>
    </row>
    <row r="7" ht="9" customHeight="1"/>
    <row r="8" spans="1:22" ht="18.75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</row>
    <row r="9" ht="9" customHeight="1"/>
    <row r="10" spans="1:21" ht="13.5">
      <c r="A10" s="212" t="s">
        <v>679</v>
      </c>
      <c r="B10" s="212"/>
      <c r="P10" s="570"/>
      <c r="Q10" s="569" t="s">
        <v>987</v>
      </c>
      <c r="R10" s="569"/>
      <c r="S10" s="569"/>
      <c r="T10" s="569"/>
      <c r="U10" s="569"/>
    </row>
    <row r="11" spans="1:19" ht="13.5">
      <c r="A11" s="212" t="s">
        <v>681</v>
      </c>
      <c r="B11" s="212"/>
      <c r="S11" s="205" t="s">
        <v>682</v>
      </c>
    </row>
    <row r="12" spans="16:21" ht="13.5" customHeight="1">
      <c r="P12" s="570"/>
      <c r="Q12" s="569" t="s">
        <v>981</v>
      </c>
      <c r="R12" s="569"/>
      <c r="S12" s="569"/>
      <c r="T12" s="569"/>
      <c r="U12" s="569"/>
    </row>
    <row r="13" spans="1:19" ht="13.5">
      <c r="A13" s="810" t="s">
        <v>1305</v>
      </c>
      <c r="B13" s="810"/>
      <c r="C13" s="810"/>
      <c r="D13" s="212" t="s">
        <v>683</v>
      </c>
      <c r="E13" s="810" t="s">
        <v>1306</v>
      </c>
      <c r="F13" s="810"/>
      <c r="G13" s="810"/>
      <c r="H13" s="810"/>
      <c r="I13" s="213" t="s">
        <v>947</v>
      </c>
      <c r="S13" s="205" t="s">
        <v>684</v>
      </c>
    </row>
    <row r="14" spans="1:21" ht="13.5">
      <c r="A14" s="212" t="s">
        <v>685</v>
      </c>
      <c r="B14" s="212"/>
      <c r="C14" s="212"/>
      <c r="D14" s="212"/>
      <c r="E14" s="212"/>
      <c r="F14" s="212"/>
      <c r="P14" s="570"/>
      <c r="Q14" s="569" t="s">
        <v>988</v>
      </c>
      <c r="R14" s="569"/>
      <c r="S14" s="569"/>
      <c r="T14" s="569"/>
      <c r="U14" s="569"/>
    </row>
    <row r="15" spans="1:19" ht="13.5">
      <c r="A15" s="212" t="s">
        <v>686</v>
      </c>
      <c r="B15" s="212"/>
      <c r="C15" s="212"/>
      <c r="D15" s="212"/>
      <c r="E15" s="212"/>
      <c r="F15" s="212"/>
      <c r="S15" s="205" t="s">
        <v>684</v>
      </c>
    </row>
    <row r="16" spans="1:21" ht="13.5">
      <c r="A16" s="212"/>
      <c r="B16" s="212"/>
      <c r="C16" s="212" t="s">
        <v>687</v>
      </c>
      <c r="D16" s="212"/>
      <c r="E16" s="212"/>
      <c r="F16" s="811" t="s">
        <v>1305</v>
      </c>
      <c r="G16" s="810"/>
      <c r="H16" s="810"/>
      <c r="I16" s="212" t="s">
        <v>683</v>
      </c>
      <c r="J16" s="810" t="s">
        <v>1307</v>
      </c>
      <c r="K16" s="810"/>
      <c r="L16" s="810"/>
      <c r="M16" s="810"/>
      <c r="N16" s="212" t="str">
        <f>I13</f>
        <v>, 2017</v>
      </c>
      <c r="P16" s="570"/>
      <c r="Q16" s="569" t="s">
        <v>989</v>
      </c>
      <c r="R16" s="569"/>
      <c r="S16" s="569"/>
      <c r="T16" s="569"/>
      <c r="U16" s="569"/>
    </row>
    <row r="17" ht="9" customHeight="1">
      <c r="S17" s="205" t="s">
        <v>688</v>
      </c>
    </row>
    <row r="18" spans="1:22" ht="3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</row>
    <row r="19" spans="11:12" ht="9" customHeight="1">
      <c r="K19" s="215"/>
      <c r="L19" s="215"/>
    </row>
    <row r="20" spans="1:15" ht="10.5" customHeight="1">
      <c r="A20" s="216"/>
      <c r="B20" s="217" t="s">
        <v>689</v>
      </c>
      <c r="K20" s="215"/>
      <c r="L20" s="215"/>
      <c r="N20" s="217"/>
      <c r="O20" s="217" t="s">
        <v>689</v>
      </c>
    </row>
    <row r="21" spans="1:15" ht="10.5" customHeight="1">
      <c r="A21" s="217" t="s">
        <v>690</v>
      </c>
      <c r="B21" s="216"/>
      <c r="K21" s="215"/>
      <c r="L21" s="215"/>
      <c r="N21" s="217" t="s">
        <v>696</v>
      </c>
      <c r="O21" s="217"/>
    </row>
    <row r="22" spans="1:15" ht="10.5" customHeight="1">
      <c r="A22" s="217" t="s">
        <v>697</v>
      </c>
      <c r="B22" s="216"/>
      <c r="K22" s="215"/>
      <c r="L22" s="215"/>
      <c r="N22" s="217" t="s">
        <v>698</v>
      </c>
      <c r="O22" s="217"/>
    </row>
    <row r="23" spans="1:15" ht="10.5" customHeight="1">
      <c r="A23" s="217" t="s">
        <v>699</v>
      </c>
      <c r="B23" s="216"/>
      <c r="K23" s="215"/>
      <c r="L23" s="215"/>
      <c r="N23" s="217" t="s">
        <v>700</v>
      </c>
      <c r="O23" s="217"/>
    </row>
    <row r="24" spans="11:15" ht="9" customHeight="1">
      <c r="K24" s="215"/>
      <c r="L24" s="215"/>
      <c r="N24" s="217" t="s">
        <v>67</v>
      </c>
      <c r="O24" s="217"/>
    </row>
    <row r="25" spans="1:13" ht="13.5" customHeight="1">
      <c r="A25" s="212" t="s">
        <v>68</v>
      </c>
      <c r="C25" s="201"/>
      <c r="D25" s="811" t="s">
        <v>1305</v>
      </c>
      <c r="E25" s="810"/>
      <c r="F25" s="213" t="s">
        <v>683</v>
      </c>
      <c r="G25" s="810" t="s">
        <v>1306</v>
      </c>
      <c r="H25" s="810"/>
      <c r="I25" s="810"/>
      <c r="J25" s="218" t="str">
        <f>I13</f>
        <v>, 2017</v>
      </c>
      <c r="K25" s="215"/>
      <c r="L25" s="215"/>
      <c r="M25" s="212"/>
    </row>
    <row r="26" spans="11:22" ht="15" customHeight="1">
      <c r="K26" s="215"/>
      <c r="L26" s="215"/>
      <c r="O26" s="212" t="s">
        <v>68</v>
      </c>
      <c r="Q26" s="811" t="s">
        <v>1305</v>
      </c>
      <c r="R26" s="810"/>
      <c r="S26" s="212" t="s">
        <v>683</v>
      </c>
      <c r="T26" s="810" t="s">
        <v>1306</v>
      </c>
      <c r="U26" s="810"/>
      <c r="V26" s="212" t="str">
        <f>I13</f>
        <v>, 2017</v>
      </c>
    </row>
    <row r="27" spans="1:12" ht="13.5">
      <c r="A27" s="810" t="s">
        <v>990</v>
      </c>
      <c r="B27" s="810"/>
      <c r="C27" s="810"/>
      <c r="D27" s="810"/>
      <c r="E27" s="810"/>
      <c r="G27" s="811" t="s">
        <v>992</v>
      </c>
      <c r="H27" s="811"/>
      <c r="I27" s="811"/>
      <c r="J27" s="811"/>
      <c r="K27" s="215"/>
      <c r="L27" s="215"/>
    </row>
    <row r="28" spans="3:21" ht="15.75" customHeight="1">
      <c r="C28" s="205" t="s">
        <v>69</v>
      </c>
      <c r="I28" s="205" t="s">
        <v>684</v>
      </c>
      <c r="K28" s="215"/>
      <c r="L28" s="215"/>
      <c r="P28" s="810" t="s">
        <v>987</v>
      </c>
      <c r="Q28" s="810"/>
      <c r="R28" s="810"/>
      <c r="S28" s="810"/>
      <c r="T28" s="810"/>
      <c r="U28" s="810"/>
    </row>
    <row r="29" spans="1:19" ht="13.5">
      <c r="A29" s="811" t="s">
        <v>991</v>
      </c>
      <c r="B29" s="811"/>
      <c r="C29" s="811"/>
      <c r="D29" s="811"/>
      <c r="E29" s="811"/>
      <c r="G29" s="811" t="s">
        <v>993</v>
      </c>
      <c r="H29" s="811"/>
      <c r="I29" s="811"/>
      <c r="J29" s="811"/>
      <c r="K29" s="215"/>
      <c r="L29" s="215"/>
      <c r="S29" s="213" t="s">
        <v>70</v>
      </c>
    </row>
    <row r="30" spans="3:12" ht="10.5" customHeight="1">
      <c r="C30" s="205" t="s">
        <v>684</v>
      </c>
      <c r="I30" s="205" t="s">
        <v>688</v>
      </c>
      <c r="K30" s="215"/>
      <c r="L30" s="215"/>
    </row>
    <row r="31" spans="11:12" ht="6.75" customHeight="1">
      <c r="K31" s="215"/>
      <c r="L31" s="215"/>
    </row>
    <row r="32" spans="1:22" ht="3" customHeight="1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</row>
    <row r="33" spans="1:22" ht="14.25" customHeight="1">
      <c r="A33" s="198"/>
      <c r="B33" s="198"/>
      <c r="C33" s="198"/>
      <c r="D33" s="198"/>
      <c r="E33" s="198"/>
      <c r="F33" s="198"/>
      <c r="G33" s="198"/>
      <c r="H33" s="219"/>
      <c r="I33" s="198"/>
      <c r="J33" s="198"/>
      <c r="K33" s="198"/>
      <c r="L33" s="198"/>
      <c r="M33" s="220" t="s">
        <v>71</v>
      </c>
      <c r="N33" s="198"/>
      <c r="O33" s="221"/>
      <c r="P33" s="198"/>
      <c r="Q33" s="198"/>
      <c r="R33" s="198"/>
      <c r="S33" s="198"/>
      <c r="T33" s="198"/>
      <c r="U33" s="198"/>
      <c r="V33" s="198"/>
    </row>
    <row r="34" spans="1:22" ht="10.5" customHeight="1">
      <c r="A34" s="198"/>
      <c r="B34" s="198"/>
      <c r="C34" s="198"/>
      <c r="D34" s="198"/>
      <c r="E34" s="198"/>
      <c r="F34" s="198"/>
      <c r="G34" s="198"/>
      <c r="H34" s="219"/>
      <c r="I34" s="198"/>
      <c r="J34" s="198"/>
      <c r="K34" s="198"/>
      <c r="L34" s="198"/>
      <c r="M34" s="198"/>
      <c r="N34" s="198"/>
      <c r="O34" s="221"/>
      <c r="P34" s="198"/>
      <c r="Q34" s="198"/>
      <c r="R34" s="198"/>
      <c r="S34" s="198"/>
      <c r="T34" s="198"/>
      <c r="U34" s="198"/>
      <c r="V34" s="198"/>
    </row>
    <row r="35" spans="8:15" ht="10.5" customHeight="1">
      <c r="H35" s="222"/>
      <c r="O35" s="215"/>
    </row>
    <row r="36" spans="1:22" ht="3" customHeight="1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</row>
    <row r="37" spans="1:22" ht="14.25" thickBot="1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N37" s="223"/>
      <c r="O37" s="223"/>
      <c r="P37" s="223"/>
      <c r="Q37" s="223"/>
      <c r="R37" s="223"/>
      <c r="S37" s="223"/>
      <c r="T37" s="223"/>
      <c r="U37" s="223"/>
      <c r="V37" s="223"/>
    </row>
    <row r="38" spans="1:22" ht="13.5">
      <c r="A38" s="203"/>
      <c r="E38" s="204" t="s">
        <v>72</v>
      </c>
      <c r="M38" s="224" t="s">
        <v>73</v>
      </c>
      <c r="R38" s="213" t="s">
        <v>74</v>
      </c>
      <c r="V38" s="225"/>
    </row>
    <row r="39" spans="1:22" ht="10.5" customHeight="1">
      <c r="A39" s="444" t="s">
        <v>75</v>
      </c>
      <c r="L39" s="225"/>
      <c r="N39" s="444" t="s">
        <v>76</v>
      </c>
      <c r="V39" s="225"/>
    </row>
    <row r="40" spans="1:22" ht="10.5" customHeight="1">
      <c r="A40" s="444" t="s">
        <v>77</v>
      </c>
      <c r="L40" s="225"/>
      <c r="N40" s="444" t="s">
        <v>78</v>
      </c>
      <c r="V40" s="225"/>
    </row>
    <row r="41" spans="1:22" ht="10.5" customHeight="1">
      <c r="A41" s="444" t="s">
        <v>79</v>
      </c>
      <c r="L41" s="225"/>
      <c r="N41" s="203"/>
      <c r="P41" s="217" t="s">
        <v>80</v>
      </c>
      <c r="V41" s="225"/>
    </row>
    <row r="42" spans="1:22" ht="10.5" customHeight="1">
      <c r="A42" s="203"/>
      <c r="E42" s="217" t="s">
        <v>80</v>
      </c>
      <c r="L42" s="225"/>
      <c r="N42" s="203"/>
      <c r="P42" s="217" t="s">
        <v>649</v>
      </c>
      <c r="V42" s="225"/>
    </row>
    <row r="43" spans="1:22" ht="10.5" customHeight="1">
      <c r="A43" s="203"/>
      <c r="E43" s="217" t="s">
        <v>649</v>
      </c>
      <c r="L43" s="225"/>
      <c r="N43" s="203"/>
      <c r="P43" s="445" t="s">
        <v>81</v>
      </c>
      <c r="V43" s="225"/>
    </row>
    <row r="44" spans="1:22" ht="10.5" customHeight="1">
      <c r="A44" s="203"/>
      <c r="E44" s="217" t="s">
        <v>81</v>
      </c>
      <c r="L44" s="225"/>
      <c r="N44" s="203"/>
      <c r="V44" s="225"/>
    </row>
    <row r="45" spans="1:22" ht="10.5" customHeight="1">
      <c r="A45" s="226" t="s">
        <v>82</v>
      </c>
      <c r="B45" s="227"/>
      <c r="C45" s="205">
        <v>2017</v>
      </c>
      <c r="E45" s="217" t="s">
        <v>83</v>
      </c>
      <c r="F45" s="198"/>
      <c r="G45" s="198"/>
      <c r="H45" s="198"/>
      <c r="I45" s="198"/>
      <c r="J45" s="198"/>
      <c r="K45" s="198"/>
      <c r="L45" s="228"/>
      <c r="N45" s="226" t="s">
        <v>84</v>
      </c>
      <c r="O45" s="227"/>
      <c r="P45" s="205">
        <f>C45</f>
        <v>2017</v>
      </c>
      <c r="R45" s="217" t="s">
        <v>83</v>
      </c>
      <c r="S45" s="198"/>
      <c r="T45" s="198"/>
      <c r="U45" s="198"/>
      <c r="V45" s="228"/>
    </row>
    <row r="46" spans="1:22" ht="6.75" customHeight="1" thickBot="1">
      <c r="A46" s="206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9"/>
      <c r="N46" s="206"/>
      <c r="O46" s="223"/>
      <c r="P46" s="223"/>
      <c r="Q46" s="223"/>
      <c r="R46" s="223"/>
      <c r="S46" s="223"/>
      <c r="T46" s="223"/>
      <c r="U46" s="223"/>
      <c r="V46" s="229"/>
    </row>
    <row r="47" ht="13.5">
      <c r="M47" s="204" t="s">
        <v>85</v>
      </c>
    </row>
  </sheetData>
  <sheetProtection/>
  <mergeCells count="18">
    <mergeCell ref="A3:V3"/>
    <mergeCell ref="F16:H16"/>
    <mergeCell ref="J16:M16"/>
    <mergeCell ref="D25:E25"/>
    <mergeCell ref="A4:V4"/>
    <mergeCell ref="D6:F6"/>
    <mergeCell ref="G25:I25"/>
    <mergeCell ref="H6:N6"/>
    <mergeCell ref="P6:S6"/>
    <mergeCell ref="E13:H13"/>
    <mergeCell ref="A13:C13"/>
    <mergeCell ref="G29:J29"/>
    <mergeCell ref="G27:J27"/>
    <mergeCell ref="A29:E29"/>
    <mergeCell ref="A27:E27"/>
    <mergeCell ref="P28:U28"/>
    <mergeCell ref="Q26:R26"/>
    <mergeCell ref="T26:U26"/>
  </mergeCells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27"/>
  <sheetViews>
    <sheetView defaultGridColor="0" zoomScale="85" zoomScaleNormal="85" zoomScalePageLayoutView="0" colorId="22" workbookViewId="0" topLeftCell="A1">
      <pane xSplit="4" ySplit="5" topLeftCell="E24" activePane="bottomRight" state="frozen"/>
      <selection pane="topLeft" activeCell="O25" sqref="D6:O25"/>
      <selection pane="topRight" activeCell="O25" sqref="D6:O25"/>
      <selection pane="bottomLeft" activeCell="O25" sqref="D6:O25"/>
      <selection pane="bottomRight" activeCell="I28" sqref="I28"/>
    </sheetView>
  </sheetViews>
  <sheetFormatPr defaultColWidth="9.77734375" defaultRowHeight="15"/>
  <cols>
    <col min="1" max="2" width="4.77734375" style="0" customWidth="1"/>
    <col min="3" max="3" width="32.77734375" style="0" customWidth="1"/>
    <col min="4" max="4" width="8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  <col min="9" max="9" width="12.77734375" style="0" customWidth="1"/>
    <col min="10" max="10" width="3.77734375" style="0" customWidth="1"/>
    <col min="11" max="11" width="12.77734375" style="0" customWidth="1"/>
    <col min="12" max="12" width="3.77734375" style="0" customWidth="1"/>
    <col min="13" max="13" width="20.3359375" style="0" bestFit="1" customWidth="1"/>
    <col min="14" max="14" width="3.77734375" style="0" customWidth="1"/>
    <col min="15" max="15" width="12.77734375" style="0" customWidth="1"/>
    <col min="16" max="16" width="3.77734375" style="0" customWidth="1"/>
    <col min="17" max="28" width="9.77734375" style="0" customWidth="1"/>
    <col min="29" max="29" width="2.77734375" style="0" customWidth="1"/>
    <col min="30" max="30" width="9.77734375" style="0" customWidth="1"/>
    <col min="31" max="31" width="2.77734375" style="0" customWidth="1"/>
    <col min="32" max="32" width="9.77734375" style="0" customWidth="1"/>
    <col min="33" max="33" width="2.77734375" style="0" customWidth="1"/>
    <col min="34" max="34" width="9.77734375" style="0" customWidth="1"/>
    <col min="35" max="35" width="2.77734375" style="0" customWidth="1"/>
  </cols>
  <sheetData>
    <row r="1" spans="1:16" ht="24.75" customHeight="1" thickBot="1">
      <c r="A1" s="2"/>
      <c r="B1" s="2"/>
      <c r="C1" s="3"/>
      <c r="D1" s="3"/>
      <c r="E1" s="4" t="s">
        <v>87</v>
      </c>
      <c r="F1" s="3"/>
      <c r="G1" s="4"/>
      <c r="H1" s="3"/>
      <c r="I1" s="3"/>
      <c r="J1" s="3"/>
      <c r="K1" s="3"/>
      <c r="L1" s="3"/>
      <c r="M1" s="3"/>
      <c r="N1" s="3"/>
      <c r="O1" s="3"/>
      <c r="P1" s="3"/>
    </row>
    <row r="2" spans="1:16" ht="22.5" customHeight="1" thickBot="1" thickTop="1">
      <c r="A2" s="5" t="s">
        <v>88</v>
      </c>
      <c r="B2" s="5"/>
      <c r="C2" s="6"/>
      <c r="D2" s="101"/>
      <c r="E2" s="852" t="s">
        <v>89</v>
      </c>
      <c r="F2" s="842"/>
      <c r="G2" s="842"/>
      <c r="H2" s="842"/>
      <c r="I2" s="842"/>
      <c r="J2" s="842"/>
      <c r="K2" s="842"/>
      <c r="L2" s="853"/>
      <c r="M2" s="852" t="str">
        <f>Expendpast</f>
        <v>          Expended 2016</v>
      </c>
      <c r="N2" s="842"/>
      <c r="O2" s="842"/>
      <c r="P2" s="843"/>
    </row>
    <row r="3" spans="1:16" ht="17.25" customHeight="1" thickTop="1">
      <c r="A3" s="1"/>
      <c r="B3" s="1"/>
      <c r="C3" s="6"/>
      <c r="D3" s="101" t="s">
        <v>703</v>
      </c>
      <c r="E3" s="10"/>
      <c r="F3" s="6"/>
      <c r="G3" s="10"/>
      <c r="H3" s="6"/>
      <c r="I3" s="856" t="str">
        <f>forpastBy</f>
        <v>for 2016 By</v>
      </c>
      <c r="J3" s="855"/>
      <c r="K3" s="856" t="str">
        <f>totalpast</f>
        <v>Total for 2016</v>
      </c>
      <c r="L3" s="855"/>
      <c r="M3" s="10"/>
      <c r="N3" s="6"/>
      <c r="O3" s="10"/>
      <c r="P3" s="11"/>
    </row>
    <row r="4" spans="1:16" ht="16.5" customHeight="1">
      <c r="A4" s="1"/>
      <c r="B4" s="858" t="s">
        <v>101</v>
      </c>
      <c r="C4" s="859"/>
      <c r="D4" s="101"/>
      <c r="E4" s="10"/>
      <c r="F4" s="6"/>
      <c r="G4" s="10"/>
      <c r="H4" s="6"/>
      <c r="I4" s="844" t="s">
        <v>91</v>
      </c>
      <c r="J4" s="845"/>
      <c r="K4" s="844" t="s">
        <v>92</v>
      </c>
      <c r="L4" s="845"/>
      <c r="M4" s="844" t="s">
        <v>93</v>
      </c>
      <c r="N4" s="845"/>
      <c r="O4" s="844" t="s">
        <v>94</v>
      </c>
      <c r="P4" s="848"/>
    </row>
    <row r="5" spans="1:16" ht="17.25" customHeight="1" thickBot="1">
      <c r="A5" s="2"/>
      <c r="B5" s="2"/>
      <c r="C5" s="8"/>
      <c r="D5" s="103"/>
      <c r="E5" s="857" t="str">
        <f>forcurrent</f>
        <v>for 2017</v>
      </c>
      <c r="F5" s="851"/>
      <c r="G5" s="846" t="str">
        <f>forpast</f>
        <v>for 2016</v>
      </c>
      <c r="H5" s="847"/>
      <c r="I5" s="846" t="s">
        <v>95</v>
      </c>
      <c r="J5" s="847"/>
      <c r="K5" s="846" t="s">
        <v>96</v>
      </c>
      <c r="L5" s="847"/>
      <c r="M5" s="846" t="s">
        <v>97</v>
      </c>
      <c r="N5" s="847"/>
      <c r="O5" s="3"/>
      <c r="P5" s="9"/>
    </row>
    <row r="6" spans="1:16" ht="24.75" customHeight="1" thickTop="1">
      <c r="A6" s="13" t="s">
        <v>1072</v>
      </c>
      <c r="B6" s="13"/>
      <c r="C6" s="14"/>
      <c r="D6" s="119"/>
      <c r="E6" s="603"/>
      <c r="F6" s="604"/>
      <c r="G6" s="603"/>
      <c r="H6" s="604"/>
      <c r="I6" s="603"/>
      <c r="J6" s="604"/>
      <c r="K6" s="603"/>
      <c r="L6" s="604"/>
      <c r="M6" s="603"/>
      <c r="N6" s="604"/>
      <c r="O6" s="603"/>
      <c r="P6" s="605"/>
    </row>
    <row r="7" spans="1:16" ht="24.75" customHeight="1">
      <c r="A7" s="13"/>
      <c r="B7" s="13" t="s">
        <v>98</v>
      </c>
      <c r="C7" s="14"/>
      <c r="D7" s="119" t="s">
        <v>1119</v>
      </c>
      <c r="E7" s="603">
        <v>3000</v>
      </c>
      <c r="F7" s="604"/>
      <c r="G7" s="603">
        <v>2750</v>
      </c>
      <c r="H7" s="604"/>
      <c r="I7" s="603"/>
      <c r="J7" s="604"/>
      <c r="K7" s="603">
        <f>+G7+I7</f>
        <v>2750</v>
      </c>
      <c r="L7" s="604"/>
      <c r="M7" s="603">
        <v>2333.33</v>
      </c>
      <c r="N7" s="604"/>
      <c r="O7" s="603">
        <f>+K7-M7</f>
        <v>416.6700000000001</v>
      </c>
      <c r="P7" s="605"/>
    </row>
    <row r="8" spans="1:16" ht="24.75" customHeight="1">
      <c r="A8" s="13"/>
      <c r="B8" s="13" t="s">
        <v>99</v>
      </c>
      <c r="C8" s="14"/>
      <c r="D8" s="119" t="s">
        <v>1120</v>
      </c>
      <c r="E8" s="603">
        <v>1500</v>
      </c>
      <c r="F8" s="604"/>
      <c r="G8" s="603">
        <v>2000</v>
      </c>
      <c r="H8" s="604"/>
      <c r="I8" s="603"/>
      <c r="J8" s="604"/>
      <c r="K8" s="603">
        <f>+G8+I8</f>
        <v>2000</v>
      </c>
      <c r="L8" s="604"/>
      <c r="M8" s="603">
        <v>714</v>
      </c>
      <c r="N8" s="604"/>
      <c r="O8" s="603">
        <f>+K8-M8</f>
        <v>1286</v>
      </c>
      <c r="P8" s="605"/>
    </row>
    <row r="9" spans="1:16" ht="24.75" customHeight="1">
      <c r="A9" s="13"/>
      <c r="B9" s="13"/>
      <c r="C9" s="14"/>
      <c r="D9" s="119"/>
      <c r="E9" s="603"/>
      <c r="F9" s="604"/>
      <c r="G9" s="603"/>
      <c r="H9" s="604"/>
      <c r="I9" s="603"/>
      <c r="J9" s="604"/>
      <c r="K9" s="603"/>
      <c r="L9" s="604"/>
      <c r="M9" s="603"/>
      <c r="N9" s="604"/>
      <c r="O9" s="603"/>
      <c r="P9" s="605"/>
    </row>
    <row r="10" spans="1:16" ht="24.75" customHeight="1">
      <c r="A10" s="13" t="s">
        <v>1073</v>
      </c>
      <c r="B10" s="13"/>
      <c r="C10" s="14"/>
      <c r="D10" s="119"/>
      <c r="E10" s="603"/>
      <c r="F10" s="604"/>
      <c r="G10" s="603"/>
      <c r="H10" s="604"/>
      <c r="I10" s="603"/>
      <c r="J10" s="604"/>
      <c r="K10" s="603"/>
      <c r="L10" s="604"/>
      <c r="M10" s="603"/>
      <c r="N10" s="604"/>
      <c r="O10" s="603"/>
      <c r="P10" s="605"/>
    </row>
    <row r="11" spans="1:16" ht="24.75" customHeight="1">
      <c r="A11" s="13"/>
      <c r="B11" s="13" t="s">
        <v>98</v>
      </c>
      <c r="C11" s="14"/>
      <c r="D11" s="119" t="s">
        <v>1121</v>
      </c>
      <c r="E11" s="603">
        <v>8200</v>
      </c>
      <c r="F11" s="604"/>
      <c r="G11" s="603">
        <v>8000</v>
      </c>
      <c r="H11" s="604"/>
      <c r="I11" s="603"/>
      <c r="J11" s="604"/>
      <c r="K11" s="603">
        <f>+G11+I11</f>
        <v>8000</v>
      </c>
      <c r="L11" s="604"/>
      <c r="M11" s="603">
        <v>7875</v>
      </c>
      <c r="N11" s="604"/>
      <c r="O11" s="603">
        <f>+K11-M11</f>
        <v>125</v>
      </c>
      <c r="P11" s="605"/>
    </row>
    <row r="12" spans="1:16" ht="24.75" customHeight="1">
      <c r="A12" s="13"/>
      <c r="B12" s="13" t="s">
        <v>99</v>
      </c>
      <c r="C12" s="14"/>
      <c r="D12" s="119" t="s">
        <v>1122</v>
      </c>
      <c r="E12" s="603">
        <v>3000</v>
      </c>
      <c r="F12" s="604"/>
      <c r="G12" s="603">
        <v>2200</v>
      </c>
      <c r="H12" s="604"/>
      <c r="I12" s="603"/>
      <c r="J12" s="604"/>
      <c r="K12" s="603">
        <f>+G12+I12+2000</f>
        <v>4200</v>
      </c>
      <c r="L12" s="604"/>
      <c r="M12" s="603">
        <v>4058.72</v>
      </c>
      <c r="N12" s="604"/>
      <c r="O12" s="603">
        <f>+K12-M12</f>
        <v>141.2800000000002</v>
      </c>
      <c r="P12" s="605"/>
    </row>
    <row r="13" spans="1:16" ht="24.75" customHeight="1">
      <c r="A13" s="13"/>
      <c r="B13" s="13"/>
      <c r="C13" s="14"/>
      <c r="D13" s="119"/>
      <c r="E13" s="603"/>
      <c r="F13" s="604"/>
      <c r="G13" s="603"/>
      <c r="H13" s="604"/>
      <c r="I13" s="603"/>
      <c r="J13" s="604"/>
      <c r="K13" s="603"/>
      <c r="L13" s="604"/>
      <c r="M13" s="603"/>
      <c r="N13" s="604"/>
      <c r="O13" s="603"/>
      <c r="P13" s="605"/>
    </row>
    <row r="14" spans="1:16" ht="24.75" customHeight="1">
      <c r="A14" s="13" t="s">
        <v>1078</v>
      </c>
      <c r="B14" s="13"/>
      <c r="C14" s="14"/>
      <c r="D14" s="148"/>
      <c r="E14" s="603"/>
      <c r="F14" s="604"/>
      <c r="G14" s="603"/>
      <c r="H14" s="604"/>
      <c r="I14" s="603"/>
      <c r="J14" s="604"/>
      <c r="K14" s="603"/>
      <c r="L14" s="604"/>
      <c r="M14" s="603"/>
      <c r="N14" s="604"/>
      <c r="O14" s="603"/>
      <c r="P14" s="605"/>
    </row>
    <row r="15" spans="1:16" ht="24.75" customHeight="1">
      <c r="A15" s="13"/>
      <c r="B15" s="13" t="s">
        <v>99</v>
      </c>
      <c r="C15" s="14"/>
      <c r="D15" s="148" t="s">
        <v>1123</v>
      </c>
      <c r="E15" s="603">
        <f>35000+7500</f>
        <v>42500</v>
      </c>
      <c r="F15" s="604"/>
      <c r="G15" s="603">
        <v>35000</v>
      </c>
      <c r="H15" s="604"/>
      <c r="I15" s="603"/>
      <c r="J15" s="604"/>
      <c r="K15" s="603">
        <f>+G15+I15+990</f>
        <v>35990</v>
      </c>
      <c r="L15" s="604"/>
      <c r="M15" s="603">
        <v>35990</v>
      </c>
      <c r="N15" s="604"/>
      <c r="O15" s="603">
        <f>+K15-M15</f>
        <v>0</v>
      </c>
      <c r="P15" s="605"/>
    </row>
    <row r="16" spans="1:16" ht="24.75" customHeight="1">
      <c r="A16" s="13"/>
      <c r="B16" s="13"/>
      <c r="C16" s="14"/>
      <c r="D16" s="148"/>
      <c r="E16" s="603"/>
      <c r="F16" s="604"/>
      <c r="G16" s="603"/>
      <c r="H16" s="604"/>
      <c r="I16" s="603"/>
      <c r="J16" s="604"/>
      <c r="K16" s="603"/>
      <c r="L16" s="604"/>
      <c r="M16" s="603"/>
      <c r="N16" s="604"/>
      <c r="O16" s="603"/>
      <c r="P16" s="605"/>
    </row>
    <row r="17" spans="1:16" ht="24.75" customHeight="1">
      <c r="A17" s="13" t="s">
        <v>1074</v>
      </c>
      <c r="B17" s="13"/>
      <c r="C17" s="14"/>
      <c r="D17" s="148"/>
      <c r="E17" s="603"/>
      <c r="F17" s="604"/>
      <c r="G17" s="603"/>
      <c r="H17" s="604"/>
      <c r="I17" s="603"/>
      <c r="J17" s="604"/>
      <c r="K17" s="603"/>
      <c r="L17" s="604"/>
      <c r="M17" s="603"/>
      <c r="N17" s="604"/>
      <c r="O17" s="603"/>
      <c r="P17" s="605"/>
    </row>
    <row r="18" spans="1:16" ht="24.75" customHeight="1">
      <c r="A18" s="13"/>
      <c r="B18" s="13" t="s">
        <v>99</v>
      </c>
      <c r="C18" s="14"/>
      <c r="D18" s="148" t="s">
        <v>1124</v>
      </c>
      <c r="E18" s="603">
        <v>17500</v>
      </c>
      <c r="F18" s="604"/>
      <c r="G18" s="603">
        <v>17500</v>
      </c>
      <c r="H18" s="604"/>
      <c r="I18" s="603"/>
      <c r="J18" s="604"/>
      <c r="K18" s="603">
        <f>+G18+I18</f>
        <v>17500</v>
      </c>
      <c r="L18" s="604"/>
      <c r="M18" s="603">
        <v>4151.75</v>
      </c>
      <c r="N18" s="604"/>
      <c r="O18" s="603">
        <f>+K18-M18-5000</f>
        <v>8348.25</v>
      </c>
      <c r="P18" s="605"/>
    </row>
    <row r="19" spans="1:16" ht="24.75" customHeight="1">
      <c r="A19" s="13"/>
      <c r="B19" s="13"/>
      <c r="C19" s="14"/>
      <c r="D19" s="148"/>
      <c r="E19" s="603"/>
      <c r="F19" s="604"/>
      <c r="G19" s="603"/>
      <c r="H19" s="604"/>
      <c r="I19" s="603"/>
      <c r="J19" s="604"/>
      <c r="K19" s="603"/>
      <c r="L19" s="604"/>
      <c r="M19" s="603"/>
      <c r="N19" s="604"/>
      <c r="O19" s="603"/>
      <c r="P19" s="605"/>
    </row>
    <row r="20" spans="1:16" ht="24.75" customHeight="1">
      <c r="A20" s="13" t="s">
        <v>1075</v>
      </c>
      <c r="B20" s="13"/>
      <c r="C20" s="14"/>
      <c r="D20" s="148"/>
      <c r="E20" s="603"/>
      <c r="F20" s="604"/>
      <c r="G20" s="603"/>
      <c r="H20" s="604"/>
      <c r="I20" s="603"/>
      <c r="J20" s="604"/>
      <c r="K20" s="603"/>
      <c r="L20" s="604"/>
      <c r="M20" s="603"/>
      <c r="N20" s="604"/>
      <c r="O20" s="603"/>
      <c r="P20" s="605"/>
    </row>
    <row r="21" spans="1:16" ht="24.75" customHeight="1">
      <c r="A21" s="13"/>
      <c r="B21" s="13" t="s">
        <v>1077</v>
      </c>
      <c r="C21" s="14"/>
      <c r="D21" s="148"/>
      <c r="E21" s="603"/>
      <c r="F21" s="604"/>
      <c r="G21" s="603"/>
      <c r="H21" s="604"/>
      <c r="I21" s="603"/>
      <c r="J21" s="604"/>
      <c r="K21" s="603"/>
      <c r="L21" s="604"/>
      <c r="M21" s="603"/>
      <c r="N21" s="604"/>
      <c r="O21" s="603"/>
      <c r="P21" s="605"/>
    </row>
    <row r="22" spans="1:16" ht="24.75" customHeight="1">
      <c r="A22" s="13"/>
      <c r="B22" s="13"/>
      <c r="C22" s="14" t="s">
        <v>98</v>
      </c>
      <c r="D22" s="148" t="s">
        <v>1125</v>
      </c>
      <c r="E22" s="603">
        <v>3000</v>
      </c>
      <c r="F22" s="604"/>
      <c r="G22" s="603">
        <v>7400</v>
      </c>
      <c r="H22" s="604"/>
      <c r="I22" s="603"/>
      <c r="J22" s="604"/>
      <c r="K22" s="603">
        <f>+G22+I22</f>
        <v>7400</v>
      </c>
      <c r="L22" s="604"/>
      <c r="M22" s="603">
        <v>7237.44</v>
      </c>
      <c r="N22" s="604"/>
      <c r="O22" s="603">
        <f>+K22-M22</f>
        <v>162.5600000000004</v>
      </c>
      <c r="P22" s="605"/>
    </row>
    <row r="23" spans="1:16" ht="24.75" customHeight="1">
      <c r="A23" s="13"/>
      <c r="B23" s="13"/>
      <c r="C23" s="14"/>
      <c r="D23" s="148"/>
      <c r="E23" s="603"/>
      <c r="F23" s="604"/>
      <c r="G23" s="603"/>
      <c r="H23" s="604"/>
      <c r="I23" s="603"/>
      <c r="J23" s="604"/>
      <c r="K23" s="603"/>
      <c r="L23" s="604"/>
      <c r="M23" s="603"/>
      <c r="N23" s="604"/>
      <c r="O23" s="603"/>
      <c r="P23" s="605"/>
    </row>
    <row r="24" spans="1:16" ht="24.75" customHeight="1">
      <c r="A24" s="13" t="s">
        <v>1076</v>
      </c>
      <c r="B24" s="13"/>
      <c r="C24" s="14"/>
      <c r="D24" s="148"/>
      <c r="E24" s="603"/>
      <c r="F24" s="604"/>
      <c r="G24" s="603"/>
      <c r="H24" s="604"/>
      <c r="I24" s="603"/>
      <c r="J24" s="604"/>
      <c r="K24" s="603"/>
      <c r="L24" s="604"/>
      <c r="M24" s="603"/>
      <c r="N24" s="604"/>
      <c r="O24" s="603"/>
      <c r="P24" s="605"/>
    </row>
    <row r="25" spans="1:16" ht="24.75" customHeight="1">
      <c r="A25" s="13"/>
      <c r="B25" s="13" t="s">
        <v>98</v>
      </c>
      <c r="C25" s="14"/>
      <c r="D25" s="148" t="s">
        <v>600</v>
      </c>
      <c r="E25" s="603">
        <v>6000</v>
      </c>
      <c r="F25" s="604"/>
      <c r="G25" s="603">
        <v>6500</v>
      </c>
      <c r="H25" s="604"/>
      <c r="I25" s="603"/>
      <c r="J25" s="604"/>
      <c r="K25" s="603">
        <f>+G25+I25</f>
        <v>6500</v>
      </c>
      <c r="L25" s="604"/>
      <c r="M25" s="603">
        <v>6400.6</v>
      </c>
      <c r="N25" s="604"/>
      <c r="O25" s="603">
        <f>+K25-M25</f>
        <v>99.39999999999964</v>
      </c>
      <c r="P25" s="605"/>
    </row>
    <row r="26" spans="1:16" ht="24.75" customHeight="1" thickBot="1">
      <c r="A26" s="2"/>
      <c r="B26" s="2" t="s">
        <v>99</v>
      </c>
      <c r="C26" s="142"/>
      <c r="D26" s="17" t="s">
        <v>601</v>
      </c>
      <c r="E26" s="612">
        <v>1000</v>
      </c>
      <c r="F26" s="613"/>
      <c r="G26" s="612">
        <v>800</v>
      </c>
      <c r="H26" s="613"/>
      <c r="I26" s="612"/>
      <c r="J26" s="613"/>
      <c r="K26" s="612">
        <f>+G26+I26</f>
        <v>800</v>
      </c>
      <c r="L26" s="613"/>
      <c r="M26" s="612">
        <v>623.11</v>
      </c>
      <c r="N26" s="613"/>
      <c r="O26" s="612">
        <f>+K26-M26</f>
        <v>176.89</v>
      </c>
      <c r="P26" s="605"/>
    </row>
    <row r="27" ht="22.5" customHeight="1" thickTop="1">
      <c r="G27" s="104" t="s">
        <v>103</v>
      </c>
    </row>
    <row r="28" ht="22.5" customHeight="1"/>
    <row r="29" ht="24.75" customHeight="1"/>
    <row r="30" ht="22.5" customHeight="1"/>
    <row r="31" ht="13.5" customHeight="1"/>
    <row r="32" ht="13.5" customHeight="1"/>
    <row r="33" ht="13.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2.5" customHeight="1"/>
    <row r="53" ht="22.5" customHeight="1"/>
    <row r="54" ht="24.75" customHeight="1"/>
    <row r="55" ht="22.5" customHeight="1"/>
    <row r="56" ht="13.5" customHeight="1"/>
    <row r="57" ht="13.5" customHeight="1"/>
    <row r="58" ht="13.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2.5" customHeight="1"/>
    <row r="78" ht="22.5" customHeight="1"/>
    <row r="79" ht="24.75" customHeight="1"/>
    <row r="80" ht="22.5" customHeight="1"/>
    <row r="81" ht="13.5" customHeight="1"/>
    <row r="82" ht="13.5" customHeight="1"/>
    <row r="83" ht="13.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2.5" customHeight="1"/>
    <row r="103" ht="22.5" customHeight="1"/>
    <row r="104" ht="22.5" customHeight="1"/>
    <row r="105" ht="22.5" customHeight="1"/>
    <row r="106" ht="13.5" customHeight="1"/>
    <row r="107" ht="13.5" customHeight="1"/>
    <row r="108" ht="13.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2.5" customHeight="1"/>
    <row r="128" ht="22.5" customHeight="1"/>
    <row r="129" ht="24.75" customHeight="1"/>
    <row r="130" ht="22.5" customHeight="1"/>
    <row r="131" ht="13.5" customHeight="1"/>
    <row r="132" ht="13.5" customHeight="1"/>
    <row r="133" ht="13.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2.5" customHeight="1"/>
    <row r="153" ht="22.5" customHeight="1"/>
    <row r="154" ht="24.75" customHeight="1"/>
    <row r="155" ht="22.5" customHeight="1"/>
    <row r="156" ht="13.5" customHeight="1"/>
    <row r="157" ht="13.5" customHeight="1"/>
    <row r="158" ht="13.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15" customHeight="1"/>
    <row r="178" ht="9.75" customHeight="1"/>
    <row r="179" ht="22.5" customHeight="1"/>
    <row r="180" ht="24.75" customHeight="1"/>
    <row r="181" ht="22.5" customHeight="1"/>
    <row r="182" ht="13.5" customHeight="1"/>
    <row r="183" ht="13.5" customHeight="1"/>
    <row r="184" ht="13.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15" customHeight="1"/>
    <row r="204" ht="12" customHeight="1"/>
    <row r="205" ht="22.5" customHeight="1"/>
    <row r="206" ht="22.5" customHeight="1"/>
    <row r="207" ht="22.5" customHeight="1"/>
    <row r="208" ht="13.5" customHeight="1"/>
    <row r="209" ht="13.5" customHeight="1"/>
    <row r="210" ht="13.5" customHeight="1"/>
    <row r="211" ht="12" customHeight="1"/>
    <row r="212" ht="12.75" customHeight="1"/>
    <row r="213" ht="12" customHeight="1"/>
    <row r="214" ht="12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2.5" customHeight="1"/>
    <row r="232" ht="22.5" customHeight="1"/>
    <row r="233" ht="24.75" customHeight="1"/>
    <row r="234" ht="22.5" customHeight="1"/>
    <row r="235" ht="13.5" customHeight="1"/>
    <row r="236" ht="13.5" customHeight="1"/>
    <row r="237" ht="13.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12" customHeight="1"/>
    <row r="253" ht="12.75" customHeight="1"/>
    <row r="254" ht="24.75" customHeight="1"/>
    <row r="255" ht="24.75" customHeight="1"/>
    <row r="256" ht="24.75" customHeight="1"/>
    <row r="257" ht="22.5" customHeight="1"/>
    <row r="258" ht="22.5" customHeight="1"/>
    <row r="259" ht="24.75" customHeight="1"/>
    <row r="260" ht="22.5" customHeight="1"/>
    <row r="261" ht="13.5" customHeight="1"/>
    <row r="262" ht="13.5" customHeight="1"/>
    <row r="263" ht="13.5" customHeight="1"/>
    <row r="264" ht="12" customHeight="1"/>
    <row r="265" ht="12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2.5" customHeight="1"/>
    <row r="284" ht="22.5" customHeight="1"/>
    <row r="285" ht="24.75" customHeight="1"/>
    <row r="286" ht="22.5" customHeight="1"/>
    <row r="287" ht="13.5" customHeight="1"/>
    <row r="288" ht="13.5" customHeight="1"/>
    <row r="289" ht="13.5" customHeight="1"/>
    <row r="290" ht="12" customHeight="1"/>
    <row r="291" ht="12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11" ht="24.75" customHeight="1"/>
    <row r="313" ht="13.5" customHeight="1"/>
    <row r="314" ht="13.5" customHeight="1"/>
    <row r="315" ht="13.5" customHeight="1"/>
    <row r="316" ht="12" customHeight="1"/>
    <row r="317" ht="12.75" customHeight="1"/>
    <row r="318" ht="24.75" customHeight="1"/>
    <row r="319" ht="12" customHeight="1"/>
    <row r="320" ht="12.75" customHeight="1"/>
    <row r="321" ht="22.5" customHeight="1"/>
    <row r="322" ht="12" customHeight="1"/>
    <row r="323" ht="12.75" customHeight="1"/>
    <row r="324" ht="12" customHeight="1"/>
    <row r="325" ht="12.75" customHeight="1"/>
    <row r="326" ht="21" customHeight="1"/>
    <row r="327" ht="21" customHeight="1"/>
    <row r="328" ht="21" customHeight="1"/>
    <row r="329" ht="21" customHeight="1"/>
    <row r="330" ht="21" customHeight="1"/>
    <row r="331" ht="12" customHeight="1"/>
    <row r="332" ht="12.75" customHeight="1"/>
    <row r="333" ht="22.5" customHeight="1"/>
    <row r="334" ht="22.5" customHeight="1"/>
    <row r="335" ht="22.5" customHeight="1"/>
    <row r="336" ht="22.5" customHeight="1"/>
    <row r="337" ht="21" customHeight="1"/>
    <row r="338" ht="12" customHeight="1"/>
    <row r="339" ht="12.75" customHeight="1"/>
    <row r="341" ht="9.75" customHeight="1"/>
    <row r="342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7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15" customHeight="1"/>
    <row r="391" ht="15" customHeight="1"/>
    <row r="392" ht="15" customHeight="1"/>
    <row r="393" ht="24.75" customHeight="1"/>
    <row r="394" ht="24.75" customHeight="1"/>
    <row r="395" ht="13.5" customHeight="1"/>
    <row r="396" ht="13.5" customHeight="1"/>
    <row r="397" ht="13.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15" customHeight="1"/>
    <row r="417" ht="15" customHeight="1"/>
    <row r="418" ht="15" customHeight="1"/>
    <row r="419" ht="24.75" customHeight="1"/>
    <row r="420" ht="24.75" customHeight="1"/>
    <row r="421" ht="13.5" customHeight="1"/>
    <row r="422" ht="13.5" customHeight="1"/>
    <row r="423" ht="13.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15" customHeight="1"/>
    <row r="443" ht="15" customHeight="1"/>
    <row r="444" ht="15" customHeight="1"/>
    <row r="445" ht="24.75" customHeight="1"/>
    <row r="446" ht="24.75" customHeight="1"/>
    <row r="447" ht="13.5" customHeight="1"/>
    <row r="448" ht="13.5" customHeight="1"/>
    <row r="449" ht="13.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15" customHeight="1"/>
    <row r="469" ht="15" customHeight="1"/>
    <row r="470" ht="15" customHeight="1"/>
    <row r="471" ht="24.75" customHeight="1"/>
    <row r="472" ht="24.75" customHeight="1"/>
    <row r="473" ht="13.5" customHeight="1"/>
    <row r="474" ht="13.5" customHeight="1"/>
    <row r="475" ht="13.5" customHeight="1"/>
    <row r="476" ht="24.75" customHeight="1"/>
    <row r="477" ht="12" customHeight="1"/>
    <row r="478" ht="12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15" customHeight="1"/>
    <row r="495" ht="15" customHeight="1"/>
    <row r="496" ht="15" customHeight="1"/>
    <row r="497" ht="24.75" customHeight="1"/>
    <row r="498" ht="24.75" customHeight="1"/>
    <row r="499" ht="13.5" customHeight="1"/>
    <row r="500" ht="13.5" customHeight="1"/>
    <row r="501" ht="13.5" customHeight="1"/>
    <row r="502" ht="12" customHeight="1"/>
    <row r="503" ht="12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15" customHeight="1"/>
    <row r="521" ht="15" customHeight="1"/>
    <row r="522" ht="15" customHeight="1"/>
    <row r="523" ht="24.75" customHeight="1"/>
    <row r="524" ht="24.75" customHeight="1"/>
    <row r="525" ht="13.5" customHeight="1"/>
    <row r="526" ht="13.5" customHeight="1"/>
    <row r="527" ht="13.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15" customHeight="1"/>
    <row r="547" ht="15" customHeight="1"/>
    <row r="548" ht="15" customHeight="1"/>
    <row r="549" ht="24.75" customHeight="1"/>
    <row r="550" ht="24.75" customHeight="1"/>
    <row r="551" ht="13.5" customHeight="1"/>
    <row r="552" ht="13.5" customHeight="1"/>
    <row r="553" ht="13.5" customHeight="1"/>
    <row r="554" ht="12" customHeight="1"/>
    <row r="555" ht="12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12" customHeight="1"/>
    <row r="571" ht="12.75" customHeight="1"/>
    <row r="572" ht="15" customHeight="1"/>
    <row r="573" ht="15" customHeight="1"/>
    <row r="574" ht="15" customHeight="1"/>
    <row r="575" ht="24.75" customHeight="1"/>
    <row r="576" ht="24.75" customHeight="1"/>
    <row r="577" ht="13.5" customHeight="1"/>
    <row r="578" ht="13.5" customHeight="1"/>
    <row r="579" ht="13.5" customHeight="1"/>
    <row r="580" ht="12" customHeight="1"/>
    <row r="581" ht="12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12" customHeight="1"/>
    <row r="601" ht="24.75" customHeight="1"/>
    <row r="602" ht="24.75" customHeight="1"/>
    <row r="603" ht="13.5" customHeight="1"/>
    <row r="604" ht="13.5" customHeight="1"/>
    <row r="605" ht="13.5" customHeight="1"/>
    <row r="606" ht="12" customHeight="1"/>
    <row r="607" ht="12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12" customHeight="1"/>
    <row r="619" ht="12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15" customHeight="1"/>
    <row r="626" ht="15" customHeight="1"/>
    <row r="627" ht="15" customHeight="1"/>
    <row r="628" ht="24.75" customHeight="1"/>
    <row r="629" ht="24.75" customHeight="1"/>
    <row r="630" ht="13.5" customHeight="1"/>
    <row r="631" ht="13.5" customHeight="1"/>
    <row r="632" ht="13.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15" customHeight="1"/>
    <row r="652" ht="15" customHeight="1"/>
    <row r="653" ht="15" customHeight="1"/>
    <row r="654" ht="24.75" customHeight="1"/>
    <row r="655" ht="24.75" customHeight="1"/>
    <row r="656" ht="13.5" customHeight="1"/>
    <row r="657" ht="13.5" customHeight="1"/>
    <row r="658" ht="13.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15" customHeight="1"/>
    <row r="678" ht="15" customHeight="1"/>
    <row r="679" ht="15" customHeight="1"/>
    <row r="680" ht="24.75" customHeight="1"/>
    <row r="681" ht="24.75" customHeight="1"/>
    <row r="682" ht="13.5" customHeight="1"/>
    <row r="683" ht="13.5" customHeight="1"/>
    <row r="684" ht="13.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15" customHeight="1"/>
    <row r="704" ht="15" customHeight="1"/>
    <row r="705" ht="15" customHeight="1"/>
    <row r="706" ht="24.75" customHeight="1"/>
    <row r="707" ht="24.75" customHeight="1"/>
    <row r="708" ht="13.5" customHeight="1"/>
    <row r="709" ht="13.5" customHeight="1"/>
    <row r="710" ht="13.5" customHeight="1"/>
    <row r="711" ht="24.75" customHeight="1"/>
    <row r="712" ht="24.75" customHeight="1"/>
    <row r="713" ht="12" customHeight="1"/>
    <row r="714" ht="12.75" customHeight="1"/>
    <row r="715" ht="12" customHeight="1"/>
    <row r="716" ht="12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12" customHeight="1"/>
    <row r="725" ht="12.75" customHeight="1"/>
    <row r="726" ht="24.75" customHeight="1"/>
    <row r="727" ht="12" customHeight="1"/>
    <row r="728" ht="12.75" customHeight="1"/>
    <row r="729" ht="24.75" customHeight="1"/>
    <row r="730" ht="12" customHeight="1"/>
    <row r="731" ht="12.75" customHeight="1"/>
    <row r="732" ht="24.75" customHeight="1"/>
    <row r="733" ht="12" customHeight="1"/>
    <row r="734" ht="12.75" customHeight="1"/>
    <row r="735" ht="15" customHeight="1"/>
    <row r="736" ht="15" customHeight="1"/>
    <row r="737" ht="15" customHeight="1"/>
    <row r="738" ht="24.75" customHeight="1"/>
    <row r="743" ht="12" customHeight="1"/>
    <row r="744" ht="12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12" customHeight="1"/>
    <row r="752" ht="12.75" customHeight="1"/>
    <row r="753" ht="12" customHeight="1"/>
    <row r="754" ht="12.75" customHeight="1"/>
    <row r="755" ht="24.75" customHeight="1"/>
    <row r="756" ht="12" customHeight="1"/>
    <row r="757" ht="12.75" customHeight="1"/>
    <row r="758" ht="12" customHeight="1"/>
    <row r="759" ht="12.75" customHeight="1"/>
    <row r="760" ht="12" customHeight="1"/>
    <row r="761" ht="12.75" customHeight="1"/>
    <row r="762" ht="12" customHeight="1"/>
    <row r="763" ht="12.75" customHeight="1"/>
    <row r="764" ht="24.75" customHeight="1"/>
    <row r="765" ht="12" customHeight="1"/>
    <row r="766" ht="12.75" customHeight="1"/>
    <row r="767" ht="24.75" customHeight="1"/>
    <row r="768" ht="24.75" customHeight="1"/>
    <row r="772" ht="12" customHeight="1"/>
    <row r="773" ht="12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8" ht="12" customHeight="1"/>
    <row r="799" ht="12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24" ht="12" customHeight="1"/>
    <row r="825" ht="12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50" ht="12" customHeight="1"/>
    <row r="851" ht="12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51" ht="24.75" customHeight="1"/>
    <row r="952" ht="24.75" customHeight="1"/>
    <row r="953" ht="12" customHeight="1"/>
    <row r="954" ht="12.75" customHeight="1"/>
    <row r="955" ht="12" customHeight="1"/>
    <row r="956" ht="12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12" customHeight="1"/>
    <row r="965" ht="12.75" customHeight="1"/>
    <row r="966" ht="24.75" customHeight="1"/>
    <row r="967" ht="12" customHeight="1"/>
    <row r="968" ht="12.75" customHeight="1"/>
    <row r="969" ht="24.75" customHeight="1"/>
    <row r="970" ht="12" customHeight="1"/>
    <row r="971" ht="12.75" customHeight="1"/>
    <row r="972" ht="24.75" customHeight="1"/>
    <row r="973" ht="12" customHeight="1"/>
    <row r="974" ht="12.75" customHeight="1"/>
    <row r="982" ht="12" customHeight="1"/>
    <row r="983" ht="12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4" ht="24.75" customHeight="1"/>
    <row r="995" ht="12" customHeight="1"/>
    <row r="996" ht="12.75" customHeight="1"/>
    <row r="997" ht="12" customHeight="1"/>
    <row r="998" ht="12.75" customHeight="1"/>
    <row r="999" ht="12" customHeight="1"/>
    <row r="1000" ht="12.75" customHeight="1"/>
    <row r="1001" ht="12" customHeight="1"/>
    <row r="1002" ht="12.75" customHeight="1"/>
    <row r="1003" ht="24.75" customHeight="1"/>
    <row r="1004" ht="12" customHeight="1"/>
    <row r="1005" ht="12.75" customHeight="1"/>
    <row r="1006" ht="24.75" customHeight="1"/>
    <row r="1007" ht="24.75" customHeight="1"/>
    <row r="1178" ht="24.75" customHeight="1"/>
    <row r="1179" ht="13.5" customHeight="1"/>
    <row r="1180" ht="13.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</sheetData>
  <sheetProtection/>
  <mergeCells count="14">
    <mergeCell ref="B4:C4"/>
    <mergeCell ref="I4:J4"/>
    <mergeCell ref="K4:L4"/>
    <mergeCell ref="M4:N4"/>
    <mergeCell ref="O4:P4"/>
    <mergeCell ref="E2:L2"/>
    <mergeCell ref="M2:P2"/>
    <mergeCell ref="I3:J3"/>
    <mergeCell ref="K3:L3"/>
    <mergeCell ref="M5:N5"/>
    <mergeCell ref="E5:F5"/>
    <mergeCell ref="G5:H5"/>
    <mergeCell ref="I5:J5"/>
    <mergeCell ref="K5:L5"/>
  </mergeCells>
  <printOptions/>
  <pageMargins left="0.333" right="0.5" top="0.25" bottom="0.46" header="0.5" footer="0.5"/>
  <pageSetup fitToHeight="1" fitToWidth="1" horizontalDpi="300" verticalDpi="300" orientation="landscape" paperSize="5" scale="88" r:id="rId1"/>
  <rowBreaks count="28" manualBreakCount="28">
    <brk id="28" max="255" man="1"/>
    <brk id="53" max="255" man="1"/>
    <brk id="78" max="255" man="1"/>
    <brk id="103" max="255" man="1"/>
    <brk id="128" max="255" man="1"/>
    <brk id="153" max="255" man="1"/>
    <brk id="179" max="255" man="1"/>
    <brk id="205" max="255" man="1"/>
    <brk id="232" max="255" man="1"/>
    <brk id="258" max="255" man="1"/>
    <brk id="284" max="255" man="1"/>
    <brk id="310" max="255" man="1"/>
    <brk id="341" max="255" man="1"/>
    <brk id="366" max="255" man="1"/>
    <brk id="392" max="255" man="1"/>
    <brk id="418" max="255" man="1"/>
    <brk id="444" max="255" man="1"/>
    <brk id="470" max="255" man="1"/>
    <brk id="496" max="255" man="1"/>
    <brk id="522" max="255" man="1"/>
    <brk id="548" max="255" man="1"/>
    <brk id="574" max="255" man="1"/>
    <brk id="600" max="255" man="1"/>
    <brk id="627" max="255" man="1"/>
    <brk id="653" max="255" man="1"/>
    <brk id="679" max="255" man="1"/>
    <brk id="705" max="255" man="1"/>
    <brk id="73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26"/>
  <sheetViews>
    <sheetView defaultGridColor="0" zoomScale="55" zoomScaleNormal="55" zoomScalePageLayoutView="0" colorId="22" workbookViewId="0" topLeftCell="A1">
      <pane xSplit="4" ySplit="5" topLeftCell="E6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G8" sqref="G8"/>
    </sheetView>
  </sheetViews>
  <sheetFormatPr defaultColWidth="9.77734375" defaultRowHeight="15"/>
  <cols>
    <col min="1" max="2" width="4.77734375" style="0" customWidth="1"/>
    <col min="3" max="3" width="32.77734375" style="0" customWidth="1"/>
    <col min="4" max="4" width="8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  <col min="9" max="9" width="12.77734375" style="0" customWidth="1"/>
    <col min="10" max="10" width="3.77734375" style="0" customWidth="1"/>
    <col min="11" max="11" width="12.77734375" style="0" customWidth="1"/>
    <col min="12" max="12" width="3.77734375" style="0" customWidth="1"/>
    <col min="13" max="13" width="20.3359375" style="0" bestFit="1" customWidth="1"/>
    <col min="14" max="14" width="3.77734375" style="0" customWidth="1"/>
    <col min="15" max="15" width="12.77734375" style="0" customWidth="1"/>
    <col min="16" max="16" width="3.77734375" style="0" customWidth="1"/>
    <col min="17" max="17" width="9.77734375" style="0" customWidth="1"/>
    <col min="18" max="18" width="11.5546875" style="0" bestFit="1" customWidth="1"/>
    <col min="19" max="28" width="9.77734375" style="0" customWidth="1"/>
    <col min="29" max="29" width="2.77734375" style="0" customWidth="1"/>
    <col min="30" max="30" width="9.77734375" style="0" customWidth="1"/>
    <col min="31" max="31" width="2.77734375" style="0" customWidth="1"/>
    <col min="32" max="32" width="9.77734375" style="0" customWidth="1"/>
    <col min="33" max="33" width="2.77734375" style="0" customWidth="1"/>
    <col min="34" max="34" width="9.77734375" style="0" customWidth="1"/>
    <col min="35" max="35" width="2.77734375" style="0" customWidth="1"/>
  </cols>
  <sheetData>
    <row r="1" spans="1:16" ht="24.75" customHeight="1" thickBot="1">
      <c r="A1" s="2"/>
      <c r="B1" s="2"/>
      <c r="C1" s="3"/>
      <c r="D1" s="3"/>
      <c r="E1" s="4" t="s">
        <v>87</v>
      </c>
      <c r="F1" s="3"/>
      <c r="G1" s="4"/>
      <c r="H1" s="3"/>
      <c r="I1" s="3"/>
      <c r="J1" s="3"/>
      <c r="K1" s="3"/>
      <c r="L1" s="3"/>
      <c r="M1" s="3"/>
      <c r="N1" s="3"/>
      <c r="O1" s="3"/>
      <c r="P1" s="3"/>
    </row>
    <row r="2" spans="1:16" ht="22.5" customHeight="1" thickBot="1" thickTop="1">
      <c r="A2" s="5" t="s">
        <v>88</v>
      </c>
      <c r="B2" s="5"/>
      <c r="C2" s="6"/>
      <c r="D2" s="101"/>
      <c r="E2" s="852" t="s">
        <v>89</v>
      </c>
      <c r="F2" s="842"/>
      <c r="G2" s="842"/>
      <c r="H2" s="842"/>
      <c r="I2" s="842"/>
      <c r="J2" s="842"/>
      <c r="K2" s="842"/>
      <c r="L2" s="853"/>
      <c r="M2" s="852" t="str">
        <f>Expendpast</f>
        <v>          Expended 2016</v>
      </c>
      <c r="N2" s="842"/>
      <c r="O2" s="842"/>
      <c r="P2" s="843"/>
    </row>
    <row r="3" spans="1:16" ht="18.75" customHeight="1" thickTop="1">
      <c r="A3" s="1"/>
      <c r="B3" s="1"/>
      <c r="C3" s="6"/>
      <c r="D3" s="101" t="s">
        <v>703</v>
      </c>
      <c r="E3" s="10"/>
      <c r="F3" s="6"/>
      <c r="G3" s="10"/>
      <c r="H3" s="6"/>
      <c r="I3" s="856" t="str">
        <f>forpastBy</f>
        <v>for 2016 By</v>
      </c>
      <c r="J3" s="855"/>
      <c r="K3" s="856" t="str">
        <f>totalpast</f>
        <v>Total for 2016</v>
      </c>
      <c r="L3" s="855"/>
      <c r="M3" s="10"/>
      <c r="N3" s="6"/>
      <c r="O3" s="10"/>
      <c r="P3" s="11"/>
    </row>
    <row r="4" spans="1:16" ht="16.5" customHeight="1">
      <c r="A4" s="1"/>
      <c r="B4" s="858" t="s">
        <v>101</v>
      </c>
      <c r="C4" s="859"/>
      <c r="D4" s="101"/>
      <c r="E4" s="10"/>
      <c r="F4" s="6"/>
      <c r="G4" s="10"/>
      <c r="H4" s="6"/>
      <c r="I4" s="844" t="s">
        <v>91</v>
      </c>
      <c r="J4" s="845"/>
      <c r="K4" s="844" t="s">
        <v>92</v>
      </c>
      <c r="L4" s="845"/>
      <c r="M4" s="844" t="s">
        <v>93</v>
      </c>
      <c r="N4" s="845"/>
      <c r="O4" s="844" t="s">
        <v>94</v>
      </c>
      <c r="P4" s="848"/>
    </row>
    <row r="5" spans="1:16" ht="18.75" customHeight="1" thickBot="1">
      <c r="A5" s="2"/>
      <c r="B5" s="2"/>
      <c r="C5" s="8"/>
      <c r="D5" s="103"/>
      <c r="E5" s="857" t="str">
        <f>forcurrent</f>
        <v>for 2017</v>
      </c>
      <c r="F5" s="851"/>
      <c r="G5" s="846" t="str">
        <f>forpast</f>
        <v>for 2016</v>
      </c>
      <c r="H5" s="847"/>
      <c r="I5" s="846" t="s">
        <v>95</v>
      </c>
      <c r="J5" s="847"/>
      <c r="K5" s="846" t="s">
        <v>96</v>
      </c>
      <c r="L5" s="847"/>
      <c r="M5" s="846" t="s">
        <v>97</v>
      </c>
      <c r="N5" s="847"/>
      <c r="O5" s="3"/>
      <c r="P5" s="9"/>
    </row>
    <row r="6" spans="1:16" ht="24.75" customHeight="1" thickTop="1">
      <c r="A6" s="13" t="s">
        <v>1079</v>
      </c>
      <c r="B6" s="13"/>
      <c r="C6" s="14"/>
      <c r="D6" s="119" t="s">
        <v>1126</v>
      </c>
      <c r="E6" s="603"/>
      <c r="F6" s="604"/>
      <c r="G6" s="603"/>
      <c r="H6" s="604"/>
      <c r="I6" s="603"/>
      <c r="J6" s="604"/>
      <c r="K6" s="603"/>
      <c r="L6" s="604"/>
      <c r="M6" s="603"/>
      <c r="N6" s="604"/>
      <c r="O6" s="603"/>
      <c r="P6" s="605"/>
    </row>
    <row r="7" spans="1:21" ht="24.75" customHeight="1">
      <c r="A7" s="13"/>
      <c r="B7" s="13" t="s">
        <v>1083</v>
      </c>
      <c r="C7" s="14"/>
      <c r="D7" s="119" t="s">
        <v>1127</v>
      </c>
      <c r="E7" s="603">
        <f>22200-72</f>
        <v>22128</v>
      </c>
      <c r="F7" s="604"/>
      <c r="G7" s="603">
        <v>17000</v>
      </c>
      <c r="H7" s="604"/>
      <c r="I7" s="603"/>
      <c r="J7" s="604"/>
      <c r="K7" s="603">
        <f>+G7+I7</f>
        <v>17000</v>
      </c>
      <c r="L7" s="604"/>
      <c r="M7" s="603">
        <v>15535.56</v>
      </c>
      <c r="N7" s="604"/>
      <c r="O7" s="603">
        <f>+K7-M7-1464.44</f>
        <v>0</v>
      </c>
      <c r="P7" s="605"/>
      <c r="U7" s="403"/>
    </row>
    <row r="8" spans="1:21" ht="24.75" customHeight="1">
      <c r="A8" s="13"/>
      <c r="B8" s="13" t="s">
        <v>1084</v>
      </c>
      <c r="C8" s="14"/>
      <c r="D8" s="119" t="s">
        <v>1128</v>
      </c>
      <c r="E8" s="603">
        <v>8196</v>
      </c>
      <c r="F8" s="604"/>
      <c r="G8" s="603">
        <v>17000</v>
      </c>
      <c r="H8" s="604"/>
      <c r="I8" s="603"/>
      <c r="J8" s="604"/>
      <c r="K8" s="603">
        <f>+G8+I8</f>
        <v>17000</v>
      </c>
      <c r="L8" s="604"/>
      <c r="M8" s="603">
        <v>14131</v>
      </c>
      <c r="N8" s="604"/>
      <c r="O8" s="603">
        <f>+K8-M8-2869</f>
        <v>0</v>
      </c>
      <c r="P8" s="605"/>
      <c r="U8" s="403"/>
    </row>
    <row r="9" spans="1:21" ht="24.75" customHeight="1">
      <c r="A9" s="13"/>
      <c r="B9" s="13" t="s">
        <v>1085</v>
      </c>
      <c r="C9" s="14"/>
      <c r="D9" s="119" t="s">
        <v>1129</v>
      </c>
      <c r="E9" s="603">
        <v>55826</v>
      </c>
      <c r="F9" s="604"/>
      <c r="G9" s="603">
        <v>54924</v>
      </c>
      <c r="H9" s="604"/>
      <c r="I9" s="603"/>
      <c r="J9" s="604"/>
      <c r="K9" s="603">
        <f>+G9+I9</f>
        <v>54924</v>
      </c>
      <c r="L9" s="604"/>
      <c r="M9" s="603">
        <v>53323</v>
      </c>
      <c r="N9" s="604"/>
      <c r="O9" s="603">
        <f>+K9-M9</f>
        <v>1601</v>
      </c>
      <c r="P9" s="605"/>
      <c r="U9" s="403"/>
    </row>
    <row r="10" spans="1:16" ht="24.75" customHeight="1">
      <c r="A10" s="13"/>
      <c r="B10" s="13" t="s">
        <v>1086</v>
      </c>
      <c r="C10" s="14"/>
      <c r="D10" s="119" t="s">
        <v>609</v>
      </c>
      <c r="E10" s="603">
        <v>500</v>
      </c>
      <c r="F10" s="604"/>
      <c r="G10" s="603">
        <v>3000</v>
      </c>
      <c r="H10" s="604"/>
      <c r="I10" s="603"/>
      <c r="J10" s="604"/>
      <c r="K10" s="603">
        <f>+G10+I10</f>
        <v>3000</v>
      </c>
      <c r="L10" s="604"/>
      <c r="M10" s="603">
        <v>3000</v>
      </c>
      <c r="N10" s="604"/>
      <c r="O10" s="603">
        <f>+K10-M10</f>
        <v>0</v>
      </c>
      <c r="P10" s="605"/>
    </row>
    <row r="11" spans="1:16" ht="24.75" customHeight="1">
      <c r="A11" s="13"/>
      <c r="B11" s="13"/>
      <c r="C11" s="14"/>
      <c r="D11" s="119"/>
      <c r="E11" s="603"/>
      <c r="F11" s="604"/>
      <c r="G11" s="603"/>
      <c r="H11" s="604"/>
      <c r="I11" s="603"/>
      <c r="J11" s="604"/>
      <c r="K11" s="603"/>
      <c r="L11" s="604"/>
      <c r="M11" s="603"/>
      <c r="N11" s="604"/>
      <c r="O11" s="603"/>
      <c r="P11" s="605"/>
    </row>
    <row r="12" spans="1:16" ht="24.75" customHeight="1">
      <c r="A12" s="13" t="s">
        <v>1081</v>
      </c>
      <c r="B12" s="13"/>
      <c r="C12" s="14"/>
      <c r="D12" s="148" t="s">
        <v>1130</v>
      </c>
      <c r="E12" s="603"/>
      <c r="F12" s="604"/>
      <c r="G12" s="603"/>
      <c r="H12" s="604"/>
      <c r="I12" s="603"/>
      <c r="J12" s="604"/>
      <c r="K12" s="603"/>
      <c r="L12" s="604"/>
      <c r="M12" s="603"/>
      <c r="N12" s="604"/>
      <c r="O12" s="603"/>
      <c r="P12" s="605"/>
    </row>
    <row r="13" spans="1:16" ht="24.75" customHeight="1">
      <c r="A13" s="13"/>
      <c r="B13" s="13" t="s">
        <v>98</v>
      </c>
      <c r="C13" s="14"/>
      <c r="D13" s="148" t="s">
        <v>1131</v>
      </c>
      <c r="E13" s="603">
        <v>750</v>
      </c>
      <c r="F13" s="604"/>
      <c r="G13" s="603">
        <v>700</v>
      </c>
      <c r="H13" s="604"/>
      <c r="I13" s="603"/>
      <c r="J13" s="604"/>
      <c r="K13" s="603">
        <f>+G13+I13</f>
        <v>700</v>
      </c>
      <c r="L13" s="604"/>
      <c r="M13" s="603">
        <v>700</v>
      </c>
      <c r="N13" s="604"/>
      <c r="O13" s="603">
        <f>+K13-M13</f>
        <v>0</v>
      </c>
      <c r="P13" s="605"/>
    </row>
    <row r="14" spans="1:16" ht="24.75" customHeight="1">
      <c r="A14" s="13"/>
      <c r="B14" s="13" t="s">
        <v>1087</v>
      </c>
      <c r="C14" s="14"/>
      <c r="D14" s="148"/>
      <c r="E14" s="603"/>
      <c r="F14" s="604"/>
      <c r="G14" s="603"/>
      <c r="H14" s="604"/>
      <c r="I14" s="603"/>
      <c r="J14" s="604"/>
      <c r="K14" s="603"/>
      <c r="L14" s="604"/>
      <c r="M14" s="603"/>
      <c r="N14" s="604"/>
      <c r="O14" s="603"/>
      <c r="P14" s="605"/>
    </row>
    <row r="15" spans="1:16" ht="24.75" customHeight="1">
      <c r="A15" s="13"/>
      <c r="B15" s="13"/>
      <c r="C15" s="14" t="s">
        <v>99</v>
      </c>
      <c r="D15" s="148" t="s">
        <v>1132</v>
      </c>
      <c r="E15" s="603">
        <v>4000</v>
      </c>
      <c r="F15" s="604"/>
      <c r="G15" s="603">
        <v>4000</v>
      </c>
      <c r="H15" s="604"/>
      <c r="I15" s="603"/>
      <c r="J15" s="604"/>
      <c r="K15" s="603">
        <f>+G15+I15</f>
        <v>4000</v>
      </c>
      <c r="L15" s="604"/>
      <c r="M15" s="603">
        <v>3472.7</v>
      </c>
      <c r="N15" s="604"/>
      <c r="O15" s="603">
        <f>+K15-M15-500</f>
        <v>27.300000000000182</v>
      </c>
      <c r="P15" s="605"/>
    </row>
    <row r="16" spans="1:16" ht="24.75" customHeight="1">
      <c r="A16" s="13"/>
      <c r="B16" s="13"/>
      <c r="C16" s="14"/>
      <c r="D16" s="148"/>
      <c r="E16" s="603"/>
      <c r="F16" s="604"/>
      <c r="G16" s="603"/>
      <c r="H16" s="604"/>
      <c r="I16" s="603"/>
      <c r="J16" s="604"/>
      <c r="K16" s="603"/>
      <c r="L16" s="604"/>
      <c r="M16" s="603"/>
      <c r="N16" s="604"/>
      <c r="O16" s="603"/>
      <c r="P16" s="605"/>
    </row>
    <row r="17" spans="1:16" ht="24.75" customHeight="1">
      <c r="A17" s="13" t="s">
        <v>1082</v>
      </c>
      <c r="B17" s="13"/>
      <c r="C17" s="14"/>
      <c r="D17" s="148"/>
      <c r="E17" s="603"/>
      <c r="F17" s="604"/>
      <c r="G17" s="603"/>
      <c r="H17" s="604"/>
      <c r="I17" s="603"/>
      <c r="J17" s="609"/>
      <c r="K17" s="603"/>
      <c r="L17" s="604"/>
      <c r="M17" s="603"/>
      <c r="N17" s="604"/>
      <c r="O17" s="603"/>
      <c r="P17" s="605"/>
    </row>
    <row r="18" spans="1:16" ht="24.75" customHeight="1">
      <c r="A18" s="13"/>
      <c r="B18" s="13" t="s">
        <v>1080</v>
      </c>
      <c r="C18" s="14"/>
      <c r="D18" s="148" t="s">
        <v>1133</v>
      </c>
      <c r="E18" s="603"/>
      <c r="F18" s="604"/>
      <c r="G18" s="603"/>
      <c r="H18" s="604"/>
      <c r="I18" s="603"/>
      <c r="J18" s="604"/>
      <c r="K18" s="603"/>
      <c r="L18" s="604"/>
      <c r="M18" s="603"/>
      <c r="N18" s="604"/>
      <c r="O18" s="603"/>
      <c r="P18" s="605"/>
    </row>
    <row r="19" spans="1:16" ht="24.75" customHeight="1">
      <c r="A19" s="13"/>
      <c r="B19" s="13"/>
      <c r="C19" s="14" t="s">
        <v>98</v>
      </c>
      <c r="D19" s="148" t="s">
        <v>1134</v>
      </c>
      <c r="E19" s="603">
        <v>1000</v>
      </c>
      <c r="F19" s="604"/>
      <c r="G19" s="603">
        <v>1000</v>
      </c>
      <c r="H19" s="604"/>
      <c r="I19" s="603"/>
      <c r="J19" s="604"/>
      <c r="K19" s="603">
        <f>+G19+I19</f>
        <v>1000</v>
      </c>
      <c r="L19" s="604"/>
      <c r="M19" s="603">
        <v>964.46</v>
      </c>
      <c r="N19" s="604"/>
      <c r="O19" s="603">
        <f>+K19-M19</f>
        <v>35.539999999999964</v>
      </c>
      <c r="P19" s="605"/>
    </row>
    <row r="20" spans="1:16" ht="24.75" customHeight="1">
      <c r="A20" s="13"/>
      <c r="B20" s="13"/>
      <c r="C20" s="14" t="s">
        <v>99</v>
      </c>
      <c r="D20" s="148" t="s">
        <v>1135</v>
      </c>
      <c r="E20" s="603">
        <v>500</v>
      </c>
      <c r="F20" s="604"/>
      <c r="G20" s="603">
        <v>500</v>
      </c>
      <c r="H20" s="604"/>
      <c r="I20" s="603"/>
      <c r="J20" s="604"/>
      <c r="K20" s="603">
        <f>+G20+I20</f>
        <v>500</v>
      </c>
      <c r="L20" s="604"/>
      <c r="M20" s="603">
        <v>0</v>
      </c>
      <c r="N20" s="604"/>
      <c r="O20" s="603">
        <f>+K20-M20</f>
        <v>500</v>
      </c>
      <c r="P20" s="605"/>
    </row>
    <row r="21" spans="1:16" ht="24.75" customHeight="1">
      <c r="A21" s="13"/>
      <c r="B21" s="13"/>
      <c r="C21" s="14"/>
      <c r="D21" s="148"/>
      <c r="E21" s="603"/>
      <c r="F21" s="604"/>
      <c r="G21" s="603"/>
      <c r="H21" s="604"/>
      <c r="I21" s="603"/>
      <c r="J21" s="604"/>
      <c r="K21" s="603"/>
      <c r="L21" s="604"/>
      <c r="M21" s="603"/>
      <c r="N21" s="604"/>
      <c r="O21" s="603"/>
      <c r="P21" s="605"/>
    </row>
    <row r="22" spans="1:16" ht="24.75" customHeight="1">
      <c r="A22" s="13" t="s">
        <v>1088</v>
      </c>
      <c r="B22" s="13"/>
      <c r="C22" s="14"/>
      <c r="D22" s="148"/>
      <c r="E22" s="603"/>
      <c r="F22" s="604"/>
      <c r="G22" s="603"/>
      <c r="H22" s="604"/>
      <c r="I22" s="603"/>
      <c r="J22" s="604"/>
      <c r="K22" s="603"/>
      <c r="L22" s="604"/>
      <c r="M22" s="603"/>
      <c r="N22" s="604"/>
      <c r="O22" s="603"/>
      <c r="P22" s="605"/>
    </row>
    <row r="23" spans="1:16" ht="24.75" customHeight="1">
      <c r="A23" s="13"/>
      <c r="B23" s="13" t="s">
        <v>98</v>
      </c>
      <c r="C23" s="14"/>
      <c r="D23" s="148" t="s">
        <v>1136</v>
      </c>
      <c r="E23" s="603">
        <v>67000</v>
      </c>
      <c r="F23" s="604"/>
      <c r="G23" s="603">
        <v>66000</v>
      </c>
      <c r="H23" s="604"/>
      <c r="I23" s="603"/>
      <c r="J23" s="604"/>
      <c r="K23" s="603">
        <f>+G23+I23</f>
        <v>66000</v>
      </c>
      <c r="L23" s="604"/>
      <c r="M23" s="603">
        <v>57160.03</v>
      </c>
      <c r="N23" s="604"/>
      <c r="O23" s="603">
        <f>+K23-M23-6000</f>
        <v>2839.970000000001</v>
      </c>
      <c r="P23" s="605"/>
    </row>
    <row r="24" spans="1:16" ht="24.75" customHeight="1">
      <c r="A24" s="13"/>
      <c r="B24" s="13" t="s">
        <v>99</v>
      </c>
      <c r="C24" s="14"/>
      <c r="D24" s="119" t="s">
        <v>1137</v>
      </c>
      <c r="E24" s="603">
        <v>38000</v>
      </c>
      <c r="F24" s="604"/>
      <c r="G24" s="603">
        <v>38000</v>
      </c>
      <c r="H24" s="604"/>
      <c r="I24" s="603"/>
      <c r="J24" s="604"/>
      <c r="K24" s="603">
        <f>+G24+I24</f>
        <v>38000</v>
      </c>
      <c r="L24" s="604"/>
      <c r="M24" s="603">
        <v>30878.93</v>
      </c>
      <c r="N24" s="604"/>
      <c r="O24" s="603">
        <f>+K24-M24-1000</f>
        <v>6121.07</v>
      </c>
      <c r="P24" s="605"/>
    </row>
    <row r="25" spans="1:16" ht="24.75" customHeight="1" thickBot="1">
      <c r="A25" s="2"/>
      <c r="B25" s="2"/>
      <c r="C25" s="17"/>
      <c r="D25" s="17"/>
      <c r="E25" s="612"/>
      <c r="F25" s="613"/>
      <c r="G25" s="612"/>
      <c r="H25" s="613"/>
      <c r="I25" s="612"/>
      <c r="J25" s="613"/>
      <c r="K25" s="612"/>
      <c r="L25" s="613"/>
      <c r="M25" s="612"/>
      <c r="N25" s="613"/>
      <c r="O25" s="612"/>
      <c r="P25" s="614"/>
    </row>
    <row r="26" ht="22.5" customHeight="1" thickTop="1">
      <c r="G26" s="104" t="s">
        <v>104</v>
      </c>
    </row>
    <row r="27" ht="22.5" customHeight="1"/>
    <row r="28" ht="24.75" customHeight="1"/>
    <row r="29" ht="22.5" customHeight="1"/>
    <row r="30" ht="13.5" customHeight="1"/>
    <row r="31" ht="13.5" customHeight="1"/>
    <row r="32" ht="13.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2.5" customHeight="1"/>
    <row r="52" ht="22.5" customHeight="1"/>
    <row r="53" ht="24.75" customHeight="1"/>
    <row r="54" ht="22.5" customHeight="1"/>
    <row r="55" ht="13.5" customHeight="1"/>
    <row r="56" ht="13.5" customHeight="1"/>
    <row r="57" ht="13.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2.5" customHeight="1"/>
    <row r="77" ht="22.5" customHeight="1"/>
    <row r="78" ht="22.5" customHeight="1"/>
    <row r="79" ht="22.5" customHeight="1"/>
    <row r="80" ht="13.5" customHeight="1"/>
    <row r="81" ht="13.5" customHeight="1"/>
    <row r="82" ht="13.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2.5" customHeight="1"/>
    <row r="102" ht="22.5" customHeight="1"/>
    <row r="103" ht="24.75" customHeight="1"/>
    <row r="104" ht="22.5" customHeight="1"/>
    <row r="105" ht="13.5" customHeight="1"/>
    <row r="106" ht="13.5" customHeight="1"/>
    <row r="107" ht="13.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2.5" customHeight="1"/>
    <row r="127" ht="22.5" customHeight="1"/>
    <row r="128" ht="24.75" customHeight="1"/>
    <row r="129" ht="22.5" customHeight="1"/>
    <row r="130" ht="13.5" customHeight="1"/>
    <row r="131" ht="13.5" customHeight="1"/>
    <row r="132" ht="13.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15" customHeight="1"/>
    <row r="152" ht="9.75" customHeight="1"/>
    <row r="153" ht="22.5" customHeight="1"/>
    <row r="154" ht="24.75" customHeight="1"/>
    <row r="155" ht="22.5" customHeight="1"/>
    <row r="156" ht="13.5" customHeight="1"/>
    <row r="157" ht="13.5" customHeight="1"/>
    <row r="158" ht="13.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15" customHeight="1"/>
    <row r="178" ht="12" customHeight="1"/>
    <row r="179" ht="22.5" customHeight="1"/>
    <row r="180" ht="22.5" customHeight="1"/>
    <row r="181" ht="22.5" customHeight="1"/>
    <row r="182" ht="13.5" customHeight="1"/>
    <row r="183" ht="13.5" customHeight="1"/>
    <row r="184" ht="13.5" customHeight="1"/>
    <row r="185" ht="12" customHeight="1"/>
    <row r="186" ht="12.75" customHeight="1"/>
    <row r="187" ht="12" customHeight="1"/>
    <row r="188" ht="12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2.5" customHeight="1"/>
    <row r="206" ht="22.5" customHeight="1"/>
    <row r="207" ht="24.75" customHeight="1"/>
    <row r="208" ht="22.5" customHeight="1"/>
    <row r="209" ht="13.5" customHeight="1"/>
    <row r="210" ht="13.5" customHeight="1"/>
    <row r="211" ht="13.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12" customHeight="1"/>
    <row r="227" ht="12.75" customHeight="1"/>
    <row r="228" ht="24.75" customHeight="1"/>
    <row r="229" ht="24.75" customHeight="1"/>
    <row r="230" ht="24.75" customHeight="1"/>
    <row r="231" ht="22.5" customHeight="1"/>
    <row r="232" ht="22.5" customHeight="1"/>
    <row r="233" ht="24.75" customHeight="1"/>
    <row r="234" ht="22.5" customHeight="1"/>
    <row r="235" ht="13.5" customHeight="1"/>
    <row r="236" ht="13.5" customHeight="1"/>
    <row r="237" ht="13.5" customHeight="1"/>
    <row r="238" ht="12" customHeight="1"/>
    <row r="239" ht="12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2.5" customHeight="1"/>
    <row r="258" ht="22.5" customHeight="1"/>
    <row r="259" ht="24.75" customHeight="1"/>
    <row r="260" ht="22.5" customHeight="1"/>
    <row r="261" ht="13.5" customHeight="1"/>
    <row r="262" ht="13.5" customHeight="1"/>
    <row r="263" ht="13.5" customHeight="1"/>
    <row r="264" ht="12" customHeight="1"/>
    <row r="265" ht="12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5" ht="24.75" customHeight="1"/>
    <row r="287" ht="13.5" customHeight="1"/>
    <row r="288" ht="13.5" customHeight="1"/>
    <row r="289" ht="13.5" customHeight="1"/>
    <row r="290" ht="12" customHeight="1"/>
    <row r="291" ht="12.75" customHeight="1"/>
    <row r="292" ht="24.75" customHeight="1"/>
    <row r="293" ht="12" customHeight="1"/>
    <row r="294" ht="12.75" customHeight="1"/>
    <row r="295" ht="22.5" customHeight="1"/>
    <row r="296" ht="12" customHeight="1"/>
    <row r="297" ht="12.75" customHeight="1"/>
    <row r="298" ht="12" customHeight="1"/>
    <row r="299" ht="12.75" customHeight="1"/>
    <row r="300" ht="21" customHeight="1"/>
    <row r="301" ht="21" customHeight="1"/>
    <row r="302" ht="21" customHeight="1"/>
    <row r="303" ht="21" customHeight="1"/>
    <row r="304" ht="21" customHeight="1"/>
    <row r="305" ht="12" customHeight="1"/>
    <row r="306" ht="12.75" customHeight="1"/>
    <row r="307" ht="22.5" customHeight="1"/>
    <row r="308" ht="22.5" customHeight="1"/>
    <row r="309" ht="22.5" customHeight="1"/>
    <row r="310" ht="22.5" customHeight="1"/>
    <row r="311" ht="21" customHeight="1"/>
    <row r="312" ht="12" customHeight="1"/>
    <row r="313" ht="12.75" customHeight="1"/>
    <row r="315" ht="9.75" customHeight="1"/>
    <row r="316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41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15" customHeight="1"/>
    <row r="365" ht="15" customHeight="1"/>
    <row r="366" ht="15" customHeight="1"/>
    <row r="367" ht="24.75" customHeight="1"/>
    <row r="368" ht="24.75" customHeight="1"/>
    <row r="369" ht="13.5" customHeight="1"/>
    <row r="370" ht="13.5" customHeight="1"/>
    <row r="371" ht="13.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15" customHeight="1"/>
    <row r="391" ht="15" customHeight="1"/>
    <row r="392" ht="15" customHeight="1"/>
    <row r="393" ht="24.75" customHeight="1"/>
    <row r="394" ht="24.75" customHeight="1"/>
    <row r="395" ht="13.5" customHeight="1"/>
    <row r="396" ht="13.5" customHeight="1"/>
    <row r="397" ht="13.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15" customHeight="1"/>
    <row r="417" ht="15" customHeight="1"/>
    <row r="418" ht="15" customHeight="1"/>
    <row r="419" ht="24.75" customHeight="1"/>
    <row r="420" ht="24.75" customHeight="1"/>
    <row r="421" ht="13.5" customHeight="1"/>
    <row r="422" ht="13.5" customHeight="1"/>
    <row r="423" ht="13.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15" customHeight="1"/>
    <row r="443" ht="15" customHeight="1"/>
    <row r="444" ht="15" customHeight="1"/>
    <row r="445" ht="24.75" customHeight="1"/>
    <row r="446" ht="24.75" customHeight="1"/>
    <row r="447" ht="13.5" customHeight="1"/>
    <row r="448" ht="13.5" customHeight="1"/>
    <row r="449" ht="13.5" customHeight="1"/>
    <row r="450" ht="24.75" customHeight="1"/>
    <row r="451" ht="12" customHeight="1"/>
    <row r="452" ht="12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15" customHeight="1"/>
    <row r="469" ht="15" customHeight="1"/>
    <row r="470" ht="15" customHeight="1"/>
    <row r="471" ht="24.75" customHeight="1"/>
    <row r="472" ht="24.75" customHeight="1"/>
    <row r="473" ht="13.5" customHeight="1"/>
    <row r="474" ht="13.5" customHeight="1"/>
    <row r="475" ht="13.5" customHeight="1"/>
    <row r="476" ht="12" customHeight="1"/>
    <row r="477" ht="12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15" customHeight="1"/>
    <row r="495" ht="15" customHeight="1"/>
    <row r="496" ht="15" customHeight="1"/>
    <row r="497" ht="24.75" customHeight="1"/>
    <row r="498" ht="24.75" customHeight="1"/>
    <row r="499" ht="13.5" customHeight="1"/>
    <row r="500" ht="13.5" customHeight="1"/>
    <row r="501" ht="13.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15" customHeight="1"/>
    <row r="521" ht="15" customHeight="1"/>
    <row r="522" ht="15" customHeight="1"/>
    <row r="523" ht="24.75" customHeight="1"/>
    <row r="524" ht="24.75" customHeight="1"/>
    <row r="525" ht="13.5" customHeight="1"/>
    <row r="526" ht="13.5" customHeight="1"/>
    <row r="527" ht="13.5" customHeight="1"/>
    <row r="528" ht="12" customHeight="1"/>
    <row r="529" ht="12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12" customHeight="1"/>
    <row r="545" ht="12.75" customHeight="1"/>
    <row r="546" ht="15" customHeight="1"/>
    <row r="547" ht="15" customHeight="1"/>
    <row r="548" ht="15" customHeight="1"/>
    <row r="549" ht="24.75" customHeight="1"/>
    <row r="550" ht="24.75" customHeight="1"/>
    <row r="551" ht="13.5" customHeight="1"/>
    <row r="552" ht="13.5" customHeight="1"/>
    <row r="553" ht="13.5" customHeight="1"/>
    <row r="554" ht="12" customHeight="1"/>
    <row r="555" ht="12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12" customHeight="1"/>
    <row r="575" ht="24.75" customHeight="1"/>
    <row r="576" ht="24.75" customHeight="1"/>
    <row r="577" ht="13.5" customHeight="1"/>
    <row r="578" ht="13.5" customHeight="1"/>
    <row r="579" ht="13.5" customHeight="1"/>
    <row r="580" ht="12" customHeight="1"/>
    <row r="581" ht="12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12" customHeight="1"/>
    <row r="593" ht="12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15" customHeight="1"/>
    <row r="600" ht="15" customHeight="1"/>
    <row r="601" ht="15" customHeight="1"/>
    <row r="602" ht="24.75" customHeight="1"/>
    <row r="603" ht="24.75" customHeight="1"/>
    <row r="604" ht="13.5" customHeight="1"/>
    <row r="605" ht="13.5" customHeight="1"/>
    <row r="606" ht="13.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15" customHeight="1"/>
    <row r="626" ht="15" customHeight="1"/>
    <row r="627" ht="15" customHeight="1"/>
    <row r="628" ht="24.75" customHeight="1"/>
    <row r="629" ht="24.75" customHeight="1"/>
    <row r="630" ht="13.5" customHeight="1"/>
    <row r="631" ht="13.5" customHeight="1"/>
    <row r="632" ht="13.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15" customHeight="1"/>
    <row r="652" ht="15" customHeight="1"/>
    <row r="653" ht="15" customHeight="1"/>
    <row r="654" ht="24.75" customHeight="1"/>
    <row r="655" ht="24.75" customHeight="1"/>
    <row r="656" ht="13.5" customHeight="1"/>
    <row r="657" ht="13.5" customHeight="1"/>
    <row r="658" ht="13.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15" customHeight="1"/>
    <row r="678" ht="15" customHeight="1"/>
    <row r="679" ht="15" customHeight="1"/>
    <row r="680" ht="24.75" customHeight="1"/>
    <row r="681" ht="24.75" customHeight="1"/>
    <row r="682" ht="13.5" customHeight="1"/>
    <row r="683" ht="13.5" customHeight="1"/>
    <row r="684" ht="13.5" customHeight="1"/>
    <row r="685" ht="24.75" customHeight="1"/>
    <row r="686" ht="24.75" customHeight="1"/>
    <row r="687" ht="12" customHeight="1"/>
    <row r="688" ht="12.75" customHeight="1"/>
    <row r="689" ht="12" customHeight="1"/>
    <row r="690" ht="12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12" customHeight="1"/>
    <row r="699" ht="12.75" customHeight="1"/>
    <row r="700" ht="24.75" customHeight="1"/>
    <row r="701" ht="12" customHeight="1"/>
    <row r="702" ht="12.75" customHeight="1"/>
    <row r="703" ht="24.75" customHeight="1"/>
    <row r="704" ht="12" customHeight="1"/>
    <row r="705" ht="12.75" customHeight="1"/>
    <row r="706" ht="24.75" customHeight="1"/>
    <row r="707" ht="12" customHeight="1"/>
    <row r="708" ht="12.75" customHeight="1"/>
    <row r="709" ht="15" customHeight="1"/>
    <row r="710" ht="15" customHeight="1"/>
    <row r="711" ht="15" customHeight="1"/>
    <row r="712" ht="24.75" customHeight="1"/>
    <row r="717" ht="12" customHeight="1"/>
    <row r="718" ht="12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12" customHeight="1"/>
    <row r="726" ht="12.75" customHeight="1"/>
    <row r="727" ht="12" customHeight="1"/>
    <row r="728" ht="12.75" customHeight="1"/>
    <row r="729" ht="24.75" customHeight="1"/>
    <row r="730" ht="12" customHeight="1"/>
    <row r="731" ht="12.75" customHeight="1"/>
    <row r="732" ht="12" customHeight="1"/>
    <row r="733" ht="12.75" customHeight="1"/>
    <row r="734" ht="12" customHeight="1"/>
    <row r="735" ht="12.75" customHeight="1"/>
    <row r="736" ht="12" customHeight="1"/>
    <row r="737" ht="12.75" customHeight="1"/>
    <row r="738" ht="24.75" customHeight="1"/>
    <row r="739" ht="12" customHeight="1"/>
    <row r="740" ht="12.75" customHeight="1"/>
    <row r="741" ht="24.75" customHeight="1"/>
    <row r="742" ht="24.75" customHeight="1"/>
    <row r="746" ht="12" customHeight="1"/>
    <row r="747" ht="12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72" ht="12" customHeight="1"/>
    <row r="773" ht="12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8" ht="12" customHeight="1"/>
    <row r="799" ht="12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24" ht="12" customHeight="1"/>
    <row r="825" ht="12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25" ht="24.75" customHeight="1"/>
    <row r="926" ht="24.75" customHeight="1"/>
    <row r="927" ht="12" customHeight="1"/>
    <row r="928" ht="12.75" customHeight="1"/>
    <row r="929" ht="12" customHeight="1"/>
    <row r="930" ht="12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12" customHeight="1"/>
    <row r="939" ht="12.75" customHeight="1"/>
    <row r="940" ht="24.75" customHeight="1"/>
    <row r="941" ht="12" customHeight="1"/>
    <row r="942" ht="12.75" customHeight="1"/>
    <row r="943" ht="24.75" customHeight="1"/>
    <row r="944" ht="12" customHeight="1"/>
    <row r="945" ht="12.75" customHeight="1"/>
    <row r="946" ht="24.75" customHeight="1"/>
    <row r="947" ht="12" customHeight="1"/>
    <row r="948" ht="12.75" customHeight="1"/>
    <row r="956" ht="12" customHeight="1"/>
    <row r="957" ht="12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8" ht="24.75" customHeight="1"/>
    <row r="969" ht="12" customHeight="1"/>
    <row r="970" ht="12.75" customHeight="1"/>
    <row r="971" ht="12" customHeight="1"/>
    <row r="972" ht="12.75" customHeight="1"/>
    <row r="973" ht="12" customHeight="1"/>
    <row r="974" ht="12.75" customHeight="1"/>
    <row r="975" ht="12" customHeight="1"/>
    <row r="976" ht="12.75" customHeight="1"/>
    <row r="977" ht="24.75" customHeight="1"/>
    <row r="978" ht="12" customHeight="1"/>
    <row r="979" ht="12.75" customHeight="1"/>
    <row r="980" ht="24.75" customHeight="1"/>
    <row r="981" ht="24.75" customHeight="1"/>
    <row r="1152" ht="24.75" customHeight="1"/>
    <row r="1153" ht="13.5" customHeight="1"/>
    <row r="1154" ht="13.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</sheetData>
  <sheetProtection/>
  <mergeCells count="14">
    <mergeCell ref="B4:C4"/>
    <mergeCell ref="I4:J4"/>
    <mergeCell ref="K4:L4"/>
    <mergeCell ref="M4:N4"/>
    <mergeCell ref="O4:P4"/>
    <mergeCell ref="E2:L2"/>
    <mergeCell ref="M2:P2"/>
    <mergeCell ref="I3:J3"/>
    <mergeCell ref="K3:L3"/>
    <mergeCell ref="M5:N5"/>
    <mergeCell ref="E5:F5"/>
    <mergeCell ref="G5:H5"/>
    <mergeCell ref="I5:J5"/>
    <mergeCell ref="K5:L5"/>
  </mergeCells>
  <printOptions/>
  <pageMargins left="0.333" right="0.5" top="0.25" bottom="0.46" header="0.5" footer="0.5"/>
  <pageSetup fitToHeight="1" fitToWidth="1" horizontalDpi="300" verticalDpi="300" orientation="landscape" paperSize="5" scale="88" r:id="rId1"/>
  <rowBreaks count="27" manualBreakCount="27">
    <brk id="27" max="255" man="1"/>
    <brk id="52" max="255" man="1"/>
    <brk id="77" max="255" man="1"/>
    <brk id="102" max="255" man="1"/>
    <brk id="127" max="255" man="1"/>
    <brk id="153" max="255" man="1"/>
    <brk id="179" max="255" man="1"/>
    <brk id="206" max="255" man="1"/>
    <brk id="232" max="255" man="1"/>
    <brk id="258" max="255" man="1"/>
    <brk id="284" max="255" man="1"/>
    <brk id="315" max="255" man="1"/>
    <brk id="340" max="255" man="1"/>
    <brk id="366" max="255" man="1"/>
    <brk id="392" max="255" man="1"/>
    <brk id="418" max="255" man="1"/>
    <brk id="444" max="255" man="1"/>
    <brk id="470" max="255" man="1"/>
    <brk id="496" max="255" man="1"/>
    <brk id="522" max="255" man="1"/>
    <brk id="548" max="255" man="1"/>
    <brk id="574" max="255" man="1"/>
    <brk id="601" max="255" man="1"/>
    <brk id="627" max="255" man="1"/>
    <brk id="653" max="255" man="1"/>
    <brk id="679" max="255" man="1"/>
    <brk id="711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8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N27" sqref="N27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87</v>
      </c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88</v>
      </c>
      <c r="B2" s="6"/>
      <c r="C2" s="101"/>
      <c r="D2" s="852" t="s">
        <v>89</v>
      </c>
      <c r="E2" s="842"/>
      <c r="F2" s="842"/>
      <c r="G2" s="842"/>
      <c r="H2" s="842"/>
      <c r="I2" s="842"/>
      <c r="J2" s="842"/>
      <c r="K2" s="853"/>
      <c r="L2" s="852" t="str">
        <f>Expendpast</f>
        <v>          Expended 2016</v>
      </c>
      <c r="M2" s="842"/>
      <c r="N2" s="842"/>
      <c r="O2" s="843"/>
    </row>
    <row r="3" spans="1:15" ht="23.25" customHeight="1" thickTop="1">
      <c r="A3" s="1"/>
      <c r="B3" s="6"/>
      <c r="C3" s="101" t="s">
        <v>703</v>
      </c>
      <c r="D3" s="10"/>
      <c r="E3" s="6"/>
      <c r="F3" s="10"/>
      <c r="G3" s="6"/>
      <c r="H3" s="856" t="str">
        <f>forpastBy</f>
        <v>for 2016 By</v>
      </c>
      <c r="I3" s="855"/>
      <c r="J3" s="856" t="str">
        <f>totalpast</f>
        <v>Total for 2016</v>
      </c>
      <c r="K3" s="855"/>
      <c r="L3" s="10"/>
      <c r="M3" s="6"/>
      <c r="N3" s="10"/>
      <c r="O3" s="11"/>
    </row>
    <row r="4" spans="1:15" ht="19.5" customHeight="1">
      <c r="A4" s="1"/>
      <c r="B4" s="20" t="s">
        <v>101</v>
      </c>
      <c r="C4" s="101"/>
      <c r="D4" s="10"/>
      <c r="E4" s="6"/>
      <c r="F4" s="10"/>
      <c r="G4" s="6"/>
      <c r="H4" s="844" t="s">
        <v>91</v>
      </c>
      <c r="I4" s="845"/>
      <c r="J4" s="844" t="s">
        <v>92</v>
      </c>
      <c r="K4" s="845"/>
      <c r="L4" s="844" t="s">
        <v>93</v>
      </c>
      <c r="M4" s="845"/>
      <c r="N4" s="844" t="s">
        <v>94</v>
      </c>
      <c r="O4" s="848"/>
    </row>
    <row r="5" spans="1:15" ht="22.5" customHeight="1" thickBot="1">
      <c r="A5" s="2"/>
      <c r="B5" s="8"/>
      <c r="C5" s="103"/>
      <c r="D5" s="857" t="str">
        <f>forcurrent</f>
        <v>for 2017</v>
      </c>
      <c r="E5" s="851"/>
      <c r="F5" s="846" t="str">
        <f>forpast</f>
        <v>for 2016</v>
      </c>
      <c r="G5" s="847"/>
      <c r="H5" s="846" t="s">
        <v>95</v>
      </c>
      <c r="I5" s="847"/>
      <c r="J5" s="846" t="s">
        <v>96</v>
      </c>
      <c r="K5" s="847"/>
      <c r="L5" s="846" t="s">
        <v>97</v>
      </c>
      <c r="M5" s="847"/>
      <c r="N5" s="3"/>
      <c r="O5" s="9"/>
    </row>
    <row r="6" spans="1:15" ht="24.75" customHeight="1" thickTop="1">
      <c r="A6" s="13" t="s">
        <v>1089</v>
      </c>
      <c r="B6" s="14"/>
      <c r="C6" s="157"/>
      <c r="D6" s="603"/>
      <c r="E6" s="604"/>
      <c r="F6" s="603"/>
      <c r="G6" s="604"/>
      <c r="H6" s="603"/>
      <c r="I6" s="604"/>
      <c r="J6" s="603"/>
      <c r="K6" s="604"/>
      <c r="L6" s="603"/>
      <c r="M6" s="604"/>
      <c r="N6" s="603"/>
      <c r="O6" s="605"/>
    </row>
    <row r="7" spans="1:15" ht="24.75" customHeight="1">
      <c r="A7" s="13"/>
      <c r="B7" s="14" t="s">
        <v>99</v>
      </c>
      <c r="C7" s="119" t="s">
        <v>1138</v>
      </c>
      <c r="D7" s="603">
        <v>30000</v>
      </c>
      <c r="E7" s="604"/>
      <c r="F7" s="603">
        <v>17500</v>
      </c>
      <c r="G7" s="604"/>
      <c r="H7" s="603"/>
      <c r="I7" s="604"/>
      <c r="J7" s="603">
        <f>+F7+H7</f>
        <v>17500</v>
      </c>
      <c r="K7" s="604"/>
      <c r="L7" s="603">
        <v>8224.91</v>
      </c>
      <c r="M7" s="604"/>
      <c r="N7" s="603">
        <f>+J7-L7-5000</f>
        <v>4275.09</v>
      </c>
      <c r="O7" s="605"/>
    </row>
    <row r="8" spans="1:15" ht="24.75" customHeight="1">
      <c r="A8" s="13"/>
      <c r="B8" s="14"/>
      <c r="C8" s="148"/>
      <c r="D8" s="603"/>
      <c r="E8" s="604"/>
      <c r="F8" s="603"/>
      <c r="G8" s="604"/>
      <c r="H8" s="603"/>
      <c r="I8" s="604"/>
      <c r="J8" s="603"/>
      <c r="K8" s="604"/>
      <c r="L8" s="603"/>
      <c r="M8" s="604"/>
      <c r="N8" s="603"/>
      <c r="O8" s="605"/>
    </row>
    <row r="9" spans="1:15" ht="24.75" customHeight="1">
      <c r="A9" s="13" t="s">
        <v>1090</v>
      </c>
      <c r="B9" s="14"/>
      <c r="C9" s="148"/>
      <c r="D9" s="603"/>
      <c r="E9" s="604"/>
      <c r="F9" s="603"/>
      <c r="G9" s="604"/>
      <c r="H9" s="603"/>
      <c r="I9" s="604"/>
      <c r="J9" s="603"/>
      <c r="K9" s="604"/>
      <c r="L9" s="603"/>
      <c r="M9" s="604"/>
      <c r="N9" s="603"/>
      <c r="O9" s="605"/>
    </row>
    <row r="10" spans="1:15" ht="24.75" customHeight="1">
      <c r="A10" s="13"/>
      <c r="B10" s="14" t="s">
        <v>1091</v>
      </c>
      <c r="C10" s="148" t="s">
        <v>1139</v>
      </c>
      <c r="D10" s="603">
        <v>3000</v>
      </c>
      <c r="E10" s="609"/>
      <c r="F10" s="603">
        <v>1400</v>
      </c>
      <c r="G10" s="609"/>
      <c r="H10" s="603"/>
      <c r="I10" s="604"/>
      <c r="J10" s="603">
        <f>+F10+H10</f>
        <v>1400</v>
      </c>
      <c r="K10" s="604"/>
      <c r="L10" s="603">
        <v>1070.55</v>
      </c>
      <c r="M10" s="604"/>
      <c r="N10" s="603">
        <f>+J10-L10</f>
        <v>329.45000000000005</v>
      </c>
      <c r="O10" s="605"/>
    </row>
    <row r="11" spans="1:15" ht="24.75" customHeight="1">
      <c r="A11" s="13"/>
      <c r="B11" s="14" t="s">
        <v>1092</v>
      </c>
      <c r="C11" s="119" t="s">
        <v>1139</v>
      </c>
      <c r="D11" s="603">
        <v>1500</v>
      </c>
      <c r="E11" s="604"/>
      <c r="F11" s="603">
        <v>1500</v>
      </c>
      <c r="G11" s="604"/>
      <c r="H11" s="603"/>
      <c r="I11" s="604"/>
      <c r="J11" s="603">
        <f>+F11+H11</f>
        <v>1500</v>
      </c>
      <c r="K11" s="604"/>
      <c r="L11" s="603">
        <v>0</v>
      </c>
      <c r="M11" s="604"/>
      <c r="N11" s="603">
        <f>+J11-L11</f>
        <v>1500</v>
      </c>
      <c r="O11" s="605"/>
    </row>
    <row r="12" spans="1:15" ht="24.75" customHeight="1">
      <c r="A12" s="13"/>
      <c r="B12" s="14"/>
      <c r="C12" s="119"/>
      <c r="D12" s="603"/>
      <c r="E12" s="604"/>
      <c r="F12" s="603"/>
      <c r="G12" s="604"/>
      <c r="H12" s="603"/>
      <c r="I12" s="604"/>
      <c r="J12" s="603"/>
      <c r="K12" s="604"/>
      <c r="L12" s="603"/>
      <c r="M12" s="604"/>
      <c r="N12" s="603"/>
      <c r="O12" s="605"/>
    </row>
    <row r="13" spans="1:15" ht="24.75" customHeight="1">
      <c r="A13" s="13" t="s">
        <v>1093</v>
      </c>
      <c r="B13" s="14"/>
      <c r="C13" s="119"/>
      <c r="D13" s="603"/>
      <c r="E13" s="604"/>
      <c r="F13" s="603"/>
      <c r="G13" s="604"/>
      <c r="H13" s="603"/>
      <c r="I13" s="604"/>
      <c r="J13" s="603"/>
      <c r="K13" s="604"/>
      <c r="L13" s="603"/>
      <c r="M13" s="604"/>
      <c r="N13" s="603"/>
      <c r="O13" s="605"/>
    </row>
    <row r="14" spans="1:15" ht="24.75" customHeight="1">
      <c r="A14" s="13"/>
      <c r="B14" s="14" t="s">
        <v>99</v>
      </c>
      <c r="C14" s="119" t="s">
        <v>1140</v>
      </c>
      <c r="D14" s="603">
        <v>27000</v>
      </c>
      <c r="E14" s="609"/>
      <c r="F14" s="603">
        <v>27000</v>
      </c>
      <c r="G14" s="609"/>
      <c r="H14" s="603"/>
      <c r="I14" s="604"/>
      <c r="J14" s="603">
        <f>+F14+H14</f>
        <v>27000</v>
      </c>
      <c r="K14" s="604"/>
      <c r="L14" s="603">
        <v>23517.65</v>
      </c>
      <c r="M14" s="604"/>
      <c r="N14" s="603">
        <f>+J14-L14</f>
        <v>3482.3499999999985</v>
      </c>
      <c r="O14" s="605"/>
    </row>
    <row r="15" spans="1:15" ht="24.75" customHeight="1">
      <c r="A15" s="13"/>
      <c r="B15" s="14"/>
      <c r="C15" s="119"/>
      <c r="D15" s="603"/>
      <c r="E15" s="609"/>
      <c r="F15" s="603"/>
      <c r="G15" s="609"/>
      <c r="H15" s="603"/>
      <c r="I15" s="604"/>
      <c r="J15" s="603"/>
      <c r="K15" s="609"/>
      <c r="L15" s="603"/>
      <c r="M15" s="609"/>
      <c r="N15" s="603"/>
      <c r="O15" s="605"/>
    </row>
    <row r="16" spans="1:15" ht="24.75" customHeight="1">
      <c r="A16" s="13" t="s">
        <v>1094</v>
      </c>
      <c r="B16" s="14"/>
      <c r="C16" s="119"/>
      <c r="D16" s="603">
        <v>3000</v>
      </c>
      <c r="E16" s="604"/>
      <c r="F16" s="603">
        <v>3000</v>
      </c>
      <c r="G16" s="604"/>
      <c r="H16" s="603"/>
      <c r="I16" s="604"/>
      <c r="J16" s="603">
        <f>+F16+H16</f>
        <v>3000</v>
      </c>
      <c r="K16" s="604"/>
      <c r="L16" s="603">
        <v>0</v>
      </c>
      <c r="M16" s="604"/>
      <c r="N16" s="603">
        <f>+J16-L16</f>
        <v>3000</v>
      </c>
      <c r="O16" s="605"/>
    </row>
    <row r="17" spans="1:15" ht="24.75" customHeight="1">
      <c r="A17" s="13"/>
      <c r="B17" s="14"/>
      <c r="C17" s="119"/>
      <c r="D17" s="603"/>
      <c r="E17" s="604"/>
      <c r="F17" s="603"/>
      <c r="G17" s="604"/>
      <c r="H17" s="603"/>
      <c r="I17" s="604"/>
      <c r="J17" s="603"/>
      <c r="K17" s="604"/>
      <c r="L17" s="603"/>
      <c r="M17" s="604"/>
      <c r="N17" s="603"/>
      <c r="O17" s="605"/>
    </row>
    <row r="18" spans="1:15" ht="24.75" customHeight="1">
      <c r="A18" s="13" t="s">
        <v>1095</v>
      </c>
      <c r="B18" s="14"/>
      <c r="C18" s="119"/>
      <c r="D18" s="603"/>
      <c r="E18" s="609"/>
      <c r="F18" s="603"/>
      <c r="G18" s="609"/>
      <c r="H18" s="603"/>
      <c r="I18" s="604"/>
      <c r="J18" s="603"/>
      <c r="K18" s="609"/>
      <c r="L18" s="603"/>
      <c r="M18" s="609"/>
      <c r="N18" s="603"/>
      <c r="O18" s="605"/>
    </row>
    <row r="19" spans="1:15" ht="24.75" customHeight="1">
      <c r="A19" s="13" t="s">
        <v>1096</v>
      </c>
      <c r="B19" s="14"/>
      <c r="C19" s="119"/>
      <c r="D19" s="603"/>
      <c r="E19" s="609"/>
      <c r="F19" s="603"/>
      <c r="G19" s="609"/>
      <c r="H19" s="603"/>
      <c r="I19" s="604"/>
      <c r="J19" s="603"/>
      <c r="K19" s="609"/>
      <c r="L19" s="603"/>
      <c r="M19" s="609"/>
      <c r="N19" s="603"/>
      <c r="O19" s="605"/>
    </row>
    <row r="20" spans="1:15" ht="24.75" customHeight="1">
      <c r="A20" s="13"/>
      <c r="B20" s="14" t="s">
        <v>98</v>
      </c>
      <c r="C20" s="119" t="s">
        <v>1141</v>
      </c>
      <c r="D20" s="603">
        <v>200</v>
      </c>
      <c r="E20" s="604"/>
      <c r="F20" s="603">
        <v>164</v>
      </c>
      <c r="G20" s="604"/>
      <c r="H20" s="603"/>
      <c r="I20" s="604"/>
      <c r="J20" s="603">
        <f>+F20+H20</f>
        <v>164</v>
      </c>
      <c r="K20" s="604"/>
      <c r="L20" s="603">
        <v>162.78</v>
      </c>
      <c r="M20" s="604"/>
      <c r="N20" s="603">
        <f>+J20-L20</f>
        <v>1.2199999999999989</v>
      </c>
      <c r="O20" s="605"/>
    </row>
    <row r="21" spans="1:15" ht="24.75" customHeight="1">
      <c r="A21" s="13"/>
      <c r="B21" s="14"/>
      <c r="C21" s="148"/>
      <c r="D21" s="603"/>
      <c r="E21" s="609"/>
      <c r="F21" s="603"/>
      <c r="G21" s="609"/>
      <c r="H21" s="603"/>
      <c r="I21" s="604"/>
      <c r="J21" s="603"/>
      <c r="K21" s="604"/>
      <c r="L21" s="603"/>
      <c r="M21" s="604"/>
      <c r="N21" s="603"/>
      <c r="O21" s="605"/>
    </row>
    <row r="22" spans="1:15" ht="24.75" customHeight="1">
      <c r="A22" s="13" t="s">
        <v>1097</v>
      </c>
      <c r="B22" s="14"/>
      <c r="C22" s="148"/>
      <c r="D22" s="603"/>
      <c r="E22" s="609"/>
      <c r="F22" s="603"/>
      <c r="G22" s="609"/>
      <c r="H22" s="603"/>
      <c r="I22" s="604"/>
      <c r="J22" s="603"/>
      <c r="K22" s="604"/>
      <c r="L22" s="603"/>
      <c r="M22" s="604"/>
      <c r="N22" s="603"/>
      <c r="O22" s="605"/>
    </row>
    <row r="23" spans="1:15" ht="24.75" customHeight="1">
      <c r="A23" s="13"/>
      <c r="B23" s="14" t="s">
        <v>99</v>
      </c>
      <c r="C23" s="148" t="s">
        <v>1142</v>
      </c>
      <c r="D23" s="603">
        <v>400</v>
      </c>
      <c r="E23" s="609"/>
      <c r="F23" s="603">
        <v>400</v>
      </c>
      <c r="G23" s="609"/>
      <c r="H23" s="603"/>
      <c r="I23" s="604"/>
      <c r="J23" s="603">
        <f>+F23+H23</f>
        <v>400</v>
      </c>
      <c r="K23" s="604"/>
      <c r="L23" s="603">
        <v>201.6</v>
      </c>
      <c r="M23" s="604"/>
      <c r="N23" s="603">
        <f>+J23-L23</f>
        <v>198.4</v>
      </c>
      <c r="O23" s="605"/>
    </row>
    <row r="24" spans="1:15" ht="24.75" customHeight="1">
      <c r="A24" s="13"/>
      <c r="B24" s="14"/>
      <c r="C24" s="148"/>
      <c r="D24" s="603"/>
      <c r="E24" s="609"/>
      <c r="F24" s="603"/>
      <c r="G24" s="609"/>
      <c r="H24" s="603"/>
      <c r="I24" s="604"/>
      <c r="J24" s="603"/>
      <c r="K24" s="604"/>
      <c r="L24" s="603"/>
      <c r="M24" s="604"/>
      <c r="N24" s="603"/>
      <c r="O24" s="605"/>
    </row>
    <row r="25" spans="1:15" ht="24.75" customHeight="1" thickBot="1">
      <c r="A25" s="2"/>
      <c r="B25" s="17"/>
      <c r="C25" s="17"/>
      <c r="D25" s="612"/>
      <c r="E25" s="613"/>
      <c r="F25" s="612"/>
      <c r="G25" s="613"/>
      <c r="H25" s="612"/>
      <c r="I25" s="613"/>
      <c r="J25" s="612"/>
      <c r="K25" s="613"/>
      <c r="L25" s="612"/>
      <c r="M25" s="613"/>
      <c r="N25" s="612"/>
      <c r="O25" s="614"/>
    </row>
    <row r="26" ht="22.5" customHeight="1" thickTop="1">
      <c r="F26" s="104" t="s">
        <v>105</v>
      </c>
    </row>
    <row r="27" ht="22.5" customHeight="1"/>
    <row r="28" ht="24.75" customHeight="1">
      <c r="D28" s="144"/>
    </row>
    <row r="29" ht="22.5" customHeight="1"/>
    <row r="30" ht="13.5" customHeight="1"/>
    <row r="31" ht="13.5" customHeight="1"/>
    <row r="32" ht="13.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2.5" customHeight="1"/>
    <row r="52" ht="22.5" customHeight="1"/>
    <row r="53" ht="22.5" customHeight="1"/>
    <row r="54" ht="22.5" customHeight="1"/>
    <row r="55" ht="13.5" customHeight="1"/>
    <row r="56" ht="13.5" customHeight="1"/>
    <row r="57" ht="13.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2.5" customHeight="1"/>
    <row r="77" ht="22.5" customHeight="1"/>
    <row r="78" ht="24.75" customHeight="1"/>
    <row r="79" ht="22.5" customHeight="1"/>
    <row r="80" ht="13.5" customHeight="1"/>
    <row r="81" ht="13.5" customHeight="1"/>
    <row r="82" ht="13.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2.5" customHeight="1"/>
    <row r="102" ht="22.5" customHeight="1"/>
    <row r="103" ht="24.75" customHeight="1"/>
    <row r="104" ht="22.5" customHeight="1"/>
    <row r="105" ht="13.5" customHeight="1"/>
    <row r="106" ht="13.5" customHeight="1"/>
    <row r="107" ht="13.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15" customHeight="1"/>
    <row r="127" ht="9.75" customHeight="1"/>
    <row r="128" ht="22.5" customHeight="1"/>
    <row r="129" ht="24.75" customHeight="1"/>
    <row r="130" ht="22.5" customHeight="1"/>
    <row r="131" ht="13.5" customHeight="1"/>
    <row r="132" ht="13.5" customHeight="1"/>
    <row r="133" ht="13.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15" customHeight="1"/>
    <row r="153" ht="12" customHeight="1"/>
    <row r="154" ht="22.5" customHeight="1"/>
    <row r="155" ht="22.5" customHeight="1"/>
    <row r="156" ht="22.5" customHeight="1"/>
    <row r="157" ht="13.5" customHeight="1"/>
    <row r="158" ht="13.5" customHeight="1"/>
    <row r="159" ht="13.5" customHeight="1"/>
    <row r="160" ht="12" customHeight="1"/>
    <row r="161" ht="12.75" customHeight="1"/>
    <row r="162" ht="12" customHeight="1"/>
    <row r="163" ht="12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2.5" customHeight="1"/>
    <row r="181" ht="22.5" customHeight="1"/>
    <row r="182" ht="24.75" customHeight="1"/>
    <row r="183" ht="22.5" customHeight="1"/>
    <row r="184" ht="13.5" customHeight="1"/>
    <row r="185" ht="13.5" customHeight="1"/>
    <row r="186" ht="13.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12" customHeight="1"/>
    <row r="202" ht="12.75" customHeight="1"/>
    <row r="203" ht="24.75" customHeight="1"/>
    <row r="204" ht="24.75" customHeight="1"/>
    <row r="205" ht="24.75" customHeight="1"/>
    <row r="206" ht="22.5" customHeight="1"/>
    <row r="207" ht="22.5" customHeight="1"/>
    <row r="208" ht="24.75" customHeight="1"/>
    <row r="209" ht="22.5" customHeight="1"/>
    <row r="210" ht="13.5" customHeight="1"/>
    <row r="211" ht="13.5" customHeight="1"/>
    <row r="212" ht="13.5" customHeight="1"/>
    <row r="213" ht="12" customHeight="1"/>
    <row r="214" ht="12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2.5" customHeight="1"/>
    <row r="233" ht="22.5" customHeight="1"/>
    <row r="234" ht="24.75" customHeight="1"/>
    <row r="235" ht="22.5" customHeight="1"/>
    <row r="236" ht="13.5" customHeight="1"/>
    <row r="237" ht="13.5" customHeight="1"/>
    <row r="238" ht="13.5" customHeight="1"/>
    <row r="239" ht="12" customHeight="1"/>
    <row r="240" ht="12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60" ht="24.75" customHeight="1"/>
    <row r="262" ht="13.5" customHeight="1"/>
    <row r="263" ht="13.5" customHeight="1"/>
    <row r="264" ht="13.5" customHeight="1"/>
    <row r="265" ht="12" customHeight="1"/>
    <row r="266" ht="12.75" customHeight="1"/>
    <row r="267" ht="24.75" customHeight="1"/>
    <row r="268" ht="12" customHeight="1"/>
    <row r="269" ht="12.75" customHeight="1"/>
    <row r="270" ht="22.5" customHeight="1"/>
    <row r="271" ht="12" customHeight="1"/>
    <row r="272" ht="12.75" customHeight="1"/>
    <row r="273" ht="12" customHeight="1"/>
    <row r="274" ht="12.75" customHeight="1"/>
    <row r="275" ht="21" customHeight="1"/>
    <row r="276" ht="21" customHeight="1"/>
    <row r="277" ht="21" customHeight="1"/>
    <row r="278" ht="21" customHeight="1"/>
    <row r="279" ht="21" customHeight="1"/>
    <row r="280" ht="12" customHeight="1"/>
    <row r="281" ht="12.75" customHeight="1"/>
    <row r="282" ht="22.5" customHeight="1"/>
    <row r="283" ht="22.5" customHeight="1"/>
    <row r="284" ht="22.5" customHeight="1"/>
    <row r="285" ht="22.5" customHeight="1"/>
    <row r="286" ht="21" customHeight="1"/>
    <row r="287" ht="12" customHeight="1"/>
    <row r="288" ht="12.75" customHeight="1"/>
    <row r="290" ht="9.75" customHeight="1"/>
    <row r="291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6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15" customHeight="1"/>
    <row r="340" ht="15" customHeight="1"/>
    <row r="341" ht="15" customHeight="1"/>
    <row r="342" ht="24.75" customHeight="1"/>
    <row r="343" ht="24.75" customHeight="1"/>
    <row r="344" ht="13.5" customHeight="1"/>
    <row r="345" ht="13.5" customHeight="1"/>
    <row r="346" ht="13.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15" customHeight="1"/>
    <row r="366" ht="15" customHeight="1"/>
    <row r="367" ht="15" customHeight="1"/>
    <row r="368" ht="24.75" customHeight="1"/>
    <row r="369" ht="24.75" customHeight="1"/>
    <row r="370" ht="13.5" customHeight="1"/>
    <row r="371" ht="13.5" customHeight="1"/>
    <row r="372" ht="13.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15" customHeight="1"/>
    <row r="392" ht="15" customHeight="1"/>
    <row r="393" ht="15" customHeight="1"/>
    <row r="394" ht="24.75" customHeight="1"/>
    <row r="395" ht="24.75" customHeight="1"/>
    <row r="396" ht="13.5" customHeight="1"/>
    <row r="397" ht="13.5" customHeight="1"/>
    <row r="398" ht="13.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15" customHeight="1"/>
    <row r="418" ht="15" customHeight="1"/>
    <row r="419" ht="15" customHeight="1"/>
    <row r="420" ht="24.75" customHeight="1"/>
    <row r="421" ht="24.75" customHeight="1"/>
    <row r="422" ht="13.5" customHeight="1"/>
    <row r="423" ht="13.5" customHeight="1"/>
    <row r="424" ht="13.5" customHeight="1"/>
    <row r="425" ht="24.75" customHeight="1"/>
    <row r="426" ht="12" customHeight="1"/>
    <row r="427" ht="12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15" customHeight="1"/>
    <row r="444" ht="15" customHeight="1"/>
    <row r="445" ht="15" customHeight="1"/>
    <row r="446" ht="24.75" customHeight="1"/>
    <row r="447" ht="24.75" customHeight="1"/>
    <row r="448" ht="13.5" customHeight="1"/>
    <row r="449" ht="13.5" customHeight="1"/>
    <row r="450" ht="13.5" customHeight="1"/>
    <row r="451" ht="12" customHeight="1"/>
    <row r="452" ht="12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15" customHeight="1"/>
    <row r="470" ht="15" customHeight="1"/>
    <row r="471" ht="15" customHeight="1"/>
    <row r="472" ht="24.75" customHeight="1"/>
    <row r="473" ht="24.75" customHeight="1"/>
    <row r="474" ht="13.5" customHeight="1"/>
    <row r="475" ht="13.5" customHeight="1"/>
    <row r="476" ht="13.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15" customHeight="1"/>
    <row r="496" ht="15" customHeight="1"/>
    <row r="497" ht="15" customHeight="1"/>
    <row r="498" ht="24.75" customHeight="1"/>
    <row r="499" ht="24.75" customHeight="1"/>
    <row r="500" ht="13.5" customHeight="1"/>
    <row r="501" ht="13.5" customHeight="1"/>
    <row r="502" ht="13.5" customHeight="1"/>
    <row r="503" ht="12" customHeight="1"/>
    <row r="504" ht="12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12" customHeight="1"/>
    <row r="520" ht="12.75" customHeight="1"/>
    <row r="521" ht="15" customHeight="1"/>
    <row r="522" ht="15" customHeight="1"/>
    <row r="523" ht="15" customHeight="1"/>
    <row r="524" ht="24.75" customHeight="1"/>
    <row r="525" ht="24.75" customHeight="1"/>
    <row r="526" ht="13.5" customHeight="1"/>
    <row r="527" ht="13.5" customHeight="1"/>
    <row r="528" ht="13.5" customHeight="1"/>
    <row r="529" ht="12" customHeight="1"/>
    <row r="530" ht="12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12" customHeight="1"/>
    <row r="550" ht="24.75" customHeight="1"/>
    <row r="551" ht="24.75" customHeight="1"/>
    <row r="552" ht="13.5" customHeight="1"/>
    <row r="553" ht="13.5" customHeight="1"/>
    <row r="554" ht="13.5" customHeight="1"/>
    <row r="555" ht="12" customHeight="1"/>
    <row r="556" ht="12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12" customHeight="1"/>
    <row r="568" ht="12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15" customHeight="1"/>
    <row r="575" ht="15" customHeight="1"/>
    <row r="576" ht="15" customHeight="1"/>
    <row r="577" ht="24.75" customHeight="1"/>
    <row r="578" ht="24.75" customHeight="1"/>
    <row r="579" ht="13.5" customHeight="1"/>
    <row r="580" ht="13.5" customHeight="1"/>
    <row r="581" ht="13.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15" customHeight="1"/>
    <row r="601" ht="15" customHeight="1"/>
    <row r="602" ht="15" customHeight="1"/>
    <row r="603" ht="24.75" customHeight="1"/>
    <row r="604" ht="24.75" customHeight="1"/>
    <row r="605" ht="13.5" customHeight="1"/>
    <row r="606" ht="13.5" customHeight="1"/>
    <row r="607" ht="13.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15" customHeight="1"/>
    <row r="627" ht="15" customHeight="1"/>
    <row r="628" ht="15" customHeight="1"/>
    <row r="629" ht="24.75" customHeight="1"/>
    <row r="630" ht="24.75" customHeight="1"/>
    <row r="631" ht="13.5" customHeight="1"/>
    <row r="632" ht="13.5" customHeight="1"/>
    <row r="633" ht="13.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15" customHeight="1"/>
    <row r="653" ht="15" customHeight="1"/>
    <row r="654" ht="15" customHeight="1"/>
    <row r="655" ht="24.75" customHeight="1"/>
    <row r="656" ht="24.75" customHeight="1"/>
    <row r="657" ht="13.5" customHeight="1"/>
    <row r="658" ht="13.5" customHeight="1"/>
    <row r="659" ht="13.5" customHeight="1"/>
    <row r="660" ht="24.75" customHeight="1"/>
    <row r="661" ht="24.75" customHeight="1"/>
    <row r="662" ht="12" customHeight="1"/>
    <row r="663" ht="12.75" customHeight="1"/>
    <row r="664" ht="12" customHeight="1"/>
    <row r="665" ht="12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12" customHeight="1"/>
    <row r="674" ht="12.75" customHeight="1"/>
    <row r="675" ht="24.75" customHeight="1"/>
    <row r="676" ht="12" customHeight="1"/>
    <row r="677" ht="12.75" customHeight="1"/>
    <row r="678" ht="24.75" customHeight="1"/>
    <row r="679" ht="12" customHeight="1"/>
    <row r="680" ht="12.75" customHeight="1"/>
    <row r="681" ht="24.75" customHeight="1"/>
    <row r="682" ht="12" customHeight="1"/>
    <row r="683" ht="12.75" customHeight="1"/>
    <row r="684" ht="15" customHeight="1"/>
    <row r="685" ht="15" customHeight="1"/>
    <row r="686" ht="15" customHeight="1"/>
    <row r="687" ht="24.75" customHeight="1"/>
    <row r="692" ht="12" customHeight="1"/>
    <row r="693" ht="12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12" customHeight="1"/>
    <row r="701" ht="12.75" customHeight="1"/>
    <row r="702" ht="12" customHeight="1"/>
    <row r="703" ht="12.75" customHeight="1"/>
    <row r="704" ht="24.75" customHeight="1"/>
    <row r="705" ht="12" customHeight="1"/>
    <row r="706" ht="12.75" customHeight="1"/>
    <row r="707" ht="12" customHeight="1"/>
    <row r="708" ht="12.75" customHeight="1"/>
    <row r="709" ht="12" customHeight="1"/>
    <row r="710" ht="12.75" customHeight="1"/>
    <row r="711" ht="12" customHeight="1"/>
    <row r="712" ht="12.75" customHeight="1"/>
    <row r="713" ht="24.75" customHeight="1"/>
    <row r="714" ht="12" customHeight="1"/>
    <row r="715" ht="12.75" customHeight="1"/>
    <row r="716" ht="24.75" customHeight="1"/>
    <row r="717" ht="24.75" customHeight="1"/>
    <row r="721" ht="12" customHeight="1"/>
    <row r="722" ht="12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7" ht="12" customHeight="1"/>
    <row r="748" ht="12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73" ht="12" customHeight="1"/>
    <row r="774" ht="12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9" ht="12" customHeight="1"/>
    <row r="800" ht="12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900" ht="24.75" customHeight="1"/>
    <row r="901" ht="24.75" customHeight="1"/>
    <row r="902" ht="12" customHeight="1"/>
    <row r="903" ht="12.75" customHeight="1"/>
    <row r="904" ht="12" customHeight="1"/>
    <row r="905" ht="12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12" customHeight="1"/>
    <row r="914" ht="12.75" customHeight="1"/>
    <row r="915" ht="24.75" customHeight="1"/>
    <row r="916" ht="12" customHeight="1"/>
    <row r="917" ht="12.75" customHeight="1"/>
    <row r="918" ht="24.75" customHeight="1"/>
    <row r="919" ht="12" customHeight="1"/>
    <row r="920" ht="12.75" customHeight="1"/>
    <row r="921" ht="24.75" customHeight="1"/>
    <row r="922" ht="12" customHeight="1"/>
    <row r="923" ht="12.75" customHeight="1"/>
    <row r="931" ht="12" customHeight="1"/>
    <row r="932" ht="12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43" ht="24.75" customHeight="1"/>
    <row r="944" ht="12" customHeight="1"/>
    <row r="945" ht="12.75" customHeight="1"/>
    <row r="946" ht="12" customHeight="1"/>
    <row r="947" ht="12.75" customHeight="1"/>
    <row r="948" ht="12" customHeight="1"/>
    <row r="949" ht="12.75" customHeight="1"/>
    <row r="950" ht="12" customHeight="1"/>
    <row r="951" ht="12.75" customHeight="1"/>
    <row r="952" ht="24.75" customHeight="1"/>
    <row r="953" ht="12" customHeight="1"/>
    <row r="954" ht="12.75" customHeight="1"/>
    <row r="955" ht="24.75" customHeight="1"/>
    <row r="956" ht="24.75" customHeight="1"/>
    <row r="1127" ht="24.75" customHeight="1"/>
    <row r="1128" ht="13.5" customHeight="1"/>
    <row r="1129" ht="13.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89" r:id="rId1"/>
  <rowBreaks count="26" manualBreakCount="26">
    <brk id="27" max="255" man="1"/>
    <brk id="52" max="255" man="1"/>
    <brk id="77" max="255" man="1"/>
    <brk id="102" max="255" man="1"/>
    <brk id="128" max="255" man="1"/>
    <brk id="154" max="255" man="1"/>
    <brk id="181" max="255" man="1"/>
    <brk id="207" max="255" man="1"/>
    <brk id="233" max="255" man="1"/>
    <brk id="259" max="255" man="1"/>
    <brk id="290" max="255" man="1"/>
    <brk id="315" max="255" man="1"/>
    <brk id="341" max="255" man="1"/>
    <brk id="367" max="255" man="1"/>
    <brk id="393" max="255" man="1"/>
    <brk id="419" max="255" man="1"/>
    <brk id="445" max="255" man="1"/>
    <brk id="471" max="255" man="1"/>
    <brk id="497" max="255" man="1"/>
    <brk id="523" max="255" man="1"/>
    <brk id="549" max="255" man="1"/>
    <brk id="576" max="255" man="1"/>
    <brk id="602" max="255" man="1"/>
    <brk id="628" max="255" man="1"/>
    <brk id="654" max="255" man="1"/>
    <brk id="68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8"/>
  <sheetViews>
    <sheetView defaultGridColor="0" zoomScale="70" zoomScaleNormal="70" zoomScalePageLayoutView="0" colorId="22" workbookViewId="0" topLeftCell="A1">
      <pane xSplit="3" ySplit="5" topLeftCell="D18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D18" sqref="D18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9.4453125" style="0" bestFit="1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87</v>
      </c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88</v>
      </c>
      <c r="B2" s="6"/>
      <c r="C2" s="101"/>
      <c r="D2" s="852" t="s">
        <v>89</v>
      </c>
      <c r="E2" s="842"/>
      <c r="F2" s="842"/>
      <c r="G2" s="842"/>
      <c r="H2" s="842"/>
      <c r="I2" s="842"/>
      <c r="J2" s="842"/>
      <c r="K2" s="853"/>
      <c r="L2" s="852" t="str">
        <f>Expendpast</f>
        <v>          Expended 2016</v>
      </c>
      <c r="M2" s="842"/>
      <c r="N2" s="842"/>
      <c r="O2" s="843"/>
    </row>
    <row r="3" spans="1:15" ht="23.25" customHeight="1" thickTop="1">
      <c r="A3" s="1"/>
      <c r="B3" s="6"/>
      <c r="C3" s="101" t="s">
        <v>703</v>
      </c>
      <c r="D3" s="10"/>
      <c r="E3" s="6"/>
      <c r="F3" s="10"/>
      <c r="G3" s="6"/>
      <c r="H3" s="856" t="str">
        <f>forpastBy</f>
        <v>for 2016 By</v>
      </c>
      <c r="I3" s="855"/>
      <c r="J3" s="856" t="str">
        <f>totalpast</f>
        <v>Total for 2016</v>
      </c>
      <c r="K3" s="855"/>
      <c r="L3" s="10"/>
      <c r="M3" s="6"/>
      <c r="N3" s="10"/>
      <c r="O3" s="11"/>
    </row>
    <row r="4" spans="1:15" ht="19.5" customHeight="1">
      <c r="A4" s="1"/>
      <c r="B4" s="20" t="s">
        <v>101</v>
      </c>
      <c r="C4" s="101"/>
      <c r="D4" s="10"/>
      <c r="E4" s="6"/>
      <c r="F4" s="10"/>
      <c r="G4" s="6"/>
      <c r="H4" s="844" t="s">
        <v>91</v>
      </c>
      <c r="I4" s="845"/>
      <c r="J4" s="844" t="s">
        <v>92</v>
      </c>
      <c r="K4" s="845"/>
      <c r="L4" s="844" t="s">
        <v>93</v>
      </c>
      <c r="M4" s="845"/>
      <c r="N4" s="844" t="s">
        <v>94</v>
      </c>
      <c r="O4" s="848"/>
    </row>
    <row r="5" spans="1:15" ht="22.5" customHeight="1" thickBot="1">
      <c r="A5" s="2"/>
      <c r="B5" s="8"/>
      <c r="C5" s="103"/>
      <c r="D5" s="857" t="str">
        <f>forcurrent</f>
        <v>for 2017</v>
      </c>
      <c r="E5" s="851"/>
      <c r="F5" s="846" t="str">
        <f>forpast</f>
        <v>for 2016</v>
      </c>
      <c r="G5" s="847"/>
      <c r="H5" s="846" t="s">
        <v>95</v>
      </c>
      <c r="I5" s="847"/>
      <c r="J5" s="846" t="s">
        <v>96</v>
      </c>
      <c r="K5" s="847"/>
      <c r="L5" s="846" t="s">
        <v>97</v>
      </c>
      <c r="M5" s="847"/>
      <c r="N5" s="3"/>
      <c r="O5" s="9"/>
    </row>
    <row r="6" spans="1:15" ht="24.75" customHeight="1" thickTop="1">
      <c r="A6" s="13" t="s">
        <v>1099</v>
      </c>
      <c r="B6" s="14"/>
      <c r="C6" s="157" t="s">
        <v>1143</v>
      </c>
      <c r="D6" s="603"/>
      <c r="E6" s="604"/>
      <c r="F6" s="603"/>
      <c r="G6" s="604"/>
      <c r="H6" s="603"/>
      <c r="I6" s="604"/>
      <c r="J6" s="603"/>
      <c r="K6" s="604"/>
      <c r="L6" s="603"/>
      <c r="M6" s="604"/>
      <c r="N6" s="603"/>
      <c r="O6" s="605"/>
    </row>
    <row r="7" spans="1:15" ht="24.75" customHeight="1">
      <c r="A7" s="13" t="s">
        <v>1100</v>
      </c>
      <c r="B7" s="14"/>
      <c r="C7" s="119"/>
      <c r="D7" s="603"/>
      <c r="E7" s="604"/>
      <c r="F7" s="603"/>
      <c r="G7" s="604"/>
      <c r="H7" s="603"/>
      <c r="I7" s="604"/>
      <c r="J7" s="603"/>
      <c r="K7" s="604"/>
      <c r="L7" s="603"/>
      <c r="M7" s="604"/>
      <c r="N7" s="603"/>
      <c r="O7" s="605"/>
    </row>
    <row r="8" spans="1:15" ht="24.75" customHeight="1">
      <c r="A8" s="13"/>
      <c r="B8" s="14" t="s">
        <v>98</v>
      </c>
      <c r="C8" s="148" t="s">
        <v>1144</v>
      </c>
      <c r="D8" s="603">
        <v>4000</v>
      </c>
      <c r="E8" s="604"/>
      <c r="F8" s="603">
        <v>3500</v>
      </c>
      <c r="G8" s="604"/>
      <c r="H8" s="603"/>
      <c r="I8" s="604"/>
      <c r="J8" s="603">
        <f>+F8+H8</f>
        <v>3500</v>
      </c>
      <c r="K8" s="604"/>
      <c r="L8" s="603">
        <v>1666.64</v>
      </c>
      <c r="M8" s="604"/>
      <c r="N8" s="603">
        <f>+J8-L8-1000</f>
        <v>833.3599999999999</v>
      </c>
      <c r="O8" s="605"/>
    </row>
    <row r="9" spans="1:15" ht="24.75" customHeight="1">
      <c r="A9" s="13"/>
      <c r="B9" s="14" t="s">
        <v>99</v>
      </c>
      <c r="C9" s="148" t="s">
        <v>1145</v>
      </c>
      <c r="D9" s="603">
        <v>3000</v>
      </c>
      <c r="E9" s="604"/>
      <c r="F9" s="603">
        <v>3000</v>
      </c>
      <c r="G9" s="604"/>
      <c r="H9" s="603"/>
      <c r="I9" s="604"/>
      <c r="J9" s="603">
        <f>+F9+H9</f>
        <v>3000</v>
      </c>
      <c r="K9" s="604"/>
      <c r="L9" s="603">
        <v>1844.11</v>
      </c>
      <c r="M9" s="604"/>
      <c r="N9" s="603">
        <f>+J9-L9-200</f>
        <v>955.8900000000001</v>
      </c>
      <c r="O9" s="605"/>
    </row>
    <row r="10" spans="1:15" ht="24.75" customHeight="1">
      <c r="A10" s="13"/>
      <c r="B10" s="14"/>
      <c r="C10" s="148"/>
      <c r="D10" s="603"/>
      <c r="E10" s="609"/>
      <c r="F10" s="603"/>
      <c r="G10" s="609"/>
      <c r="H10" s="603"/>
      <c r="I10" s="604"/>
      <c r="J10" s="603"/>
      <c r="K10" s="604"/>
      <c r="L10" s="603"/>
      <c r="M10" s="604"/>
      <c r="N10" s="603"/>
      <c r="O10" s="605"/>
    </row>
    <row r="11" spans="1:15" ht="24.75" customHeight="1">
      <c r="A11" s="13" t="s">
        <v>1101</v>
      </c>
      <c r="B11" s="14"/>
      <c r="C11" s="119"/>
      <c r="D11" s="603"/>
      <c r="E11" s="604"/>
      <c r="F11" s="603"/>
      <c r="G11" s="604"/>
      <c r="H11" s="603"/>
      <c r="I11" s="604"/>
      <c r="J11" s="603"/>
      <c r="K11" s="604"/>
      <c r="L11" s="603"/>
      <c r="M11" s="604"/>
      <c r="N11" s="603"/>
      <c r="O11" s="605"/>
    </row>
    <row r="12" spans="1:15" ht="24.75" customHeight="1">
      <c r="A12" s="13"/>
      <c r="B12" s="14" t="s">
        <v>99</v>
      </c>
      <c r="C12" s="119"/>
      <c r="D12" s="603">
        <v>1500</v>
      </c>
      <c r="E12" s="604"/>
      <c r="F12" s="603">
        <v>2000</v>
      </c>
      <c r="G12" s="604"/>
      <c r="H12" s="603"/>
      <c r="I12" s="604"/>
      <c r="J12" s="603">
        <f>+F12+H12</f>
        <v>2000</v>
      </c>
      <c r="K12" s="604"/>
      <c r="L12" s="603">
        <v>613.16</v>
      </c>
      <c r="M12" s="604"/>
      <c r="N12" s="603">
        <f>+J12-L12-500</f>
        <v>886.8400000000001</v>
      </c>
      <c r="O12" s="605"/>
    </row>
    <row r="13" spans="1:15" ht="24.75" customHeight="1">
      <c r="A13" s="13"/>
      <c r="B13" s="14"/>
      <c r="C13" s="119"/>
      <c r="D13" s="603"/>
      <c r="E13" s="604"/>
      <c r="F13" s="603"/>
      <c r="G13" s="604"/>
      <c r="H13" s="603"/>
      <c r="I13" s="604"/>
      <c r="J13" s="603"/>
      <c r="K13" s="604"/>
      <c r="L13" s="603"/>
      <c r="M13" s="604"/>
      <c r="N13" s="603"/>
      <c r="O13" s="605"/>
    </row>
    <row r="14" spans="1:15" ht="24.75" customHeight="1">
      <c r="A14" s="13" t="s">
        <v>1102</v>
      </c>
      <c r="B14" s="14"/>
      <c r="C14" s="119"/>
      <c r="D14" s="603"/>
      <c r="E14" s="609"/>
      <c r="F14" s="603"/>
      <c r="G14" s="609"/>
      <c r="H14" s="603"/>
      <c r="I14" s="604"/>
      <c r="J14" s="603"/>
      <c r="K14" s="604"/>
      <c r="L14" s="603"/>
      <c r="M14" s="604"/>
      <c r="N14" s="603"/>
      <c r="O14" s="605"/>
    </row>
    <row r="15" spans="1:15" ht="24.75" customHeight="1">
      <c r="A15" s="13"/>
      <c r="B15" s="14" t="s">
        <v>1103</v>
      </c>
      <c r="C15" s="119" t="s">
        <v>1146</v>
      </c>
      <c r="D15" s="603">
        <v>3500</v>
      </c>
      <c r="E15" s="609"/>
      <c r="F15" s="603">
        <v>3500</v>
      </c>
      <c r="G15" s="609"/>
      <c r="H15" s="603"/>
      <c r="I15" s="604"/>
      <c r="J15" s="603">
        <f>+F15+H15</f>
        <v>3500</v>
      </c>
      <c r="K15" s="609"/>
      <c r="L15" s="603">
        <v>2842</v>
      </c>
      <c r="M15" s="609"/>
      <c r="N15" s="603">
        <f>+J15-L15</f>
        <v>658</v>
      </c>
      <c r="O15" s="605"/>
    </row>
    <row r="16" spans="1:15" ht="24.75" customHeight="1">
      <c r="A16" s="13"/>
      <c r="B16" s="14" t="s">
        <v>99</v>
      </c>
      <c r="C16" s="119" t="s">
        <v>1147</v>
      </c>
      <c r="D16" s="603">
        <v>800</v>
      </c>
      <c r="E16" s="604"/>
      <c r="F16" s="603">
        <v>1000</v>
      </c>
      <c r="G16" s="604"/>
      <c r="H16" s="603"/>
      <c r="I16" s="604"/>
      <c r="J16" s="603">
        <f>+F16+H16</f>
        <v>1000</v>
      </c>
      <c r="K16" s="604"/>
      <c r="L16" s="603">
        <v>441.47</v>
      </c>
      <c r="M16" s="604"/>
      <c r="N16" s="603">
        <f>+J16-L16-200</f>
        <v>358.53</v>
      </c>
      <c r="O16" s="605"/>
    </row>
    <row r="17" spans="1:15" ht="24.75" customHeight="1">
      <c r="A17" s="13"/>
      <c r="B17" s="14"/>
      <c r="C17" s="119"/>
      <c r="D17" s="603"/>
      <c r="E17" s="604"/>
      <c r="F17" s="603"/>
      <c r="G17" s="604"/>
      <c r="H17" s="603"/>
      <c r="I17" s="604"/>
      <c r="J17" s="603"/>
      <c r="K17" s="604"/>
      <c r="L17" s="603"/>
      <c r="M17" s="604"/>
      <c r="N17" s="603"/>
      <c r="O17" s="605"/>
    </row>
    <row r="18" spans="1:15" ht="24.75" customHeight="1">
      <c r="A18" s="13"/>
      <c r="B18" s="14"/>
      <c r="C18" s="119"/>
      <c r="D18" s="603"/>
      <c r="E18" s="609"/>
      <c r="F18" s="603"/>
      <c r="G18" s="609"/>
      <c r="H18" s="603"/>
      <c r="I18" s="604"/>
      <c r="J18" s="603"/>
      <c r="K18" s="609"/>
      <c r="L18" s="603"/>
      <c r="M18" s="609"/>
      <c r="N18" s="603"/>
      <c r="O18" s="605"/>
    </row>
    <row r="19" spans="1:15" ht="24.75" customHeight="1">
      <c r="A19" s="13"/>
      <c r="B19" s="14"/>
      <c r="C19" s="119"/>
      <c r="D19" s="603"/>
      <c r="E19" s="609"/>
      <c r="F19" s="603"/>
      <c r="G19" s="609"/>
      <c r="H19" s="603"/>
      <c r="I19" s="604"/>
      <c r="J19" s="603"/>
      <c r="K19" s="609"/>
      <c r="L19" s="603"/>
      <c r="M19" s="609"/>
      <c r="N19" s="603"/>
      <c r="O19" s="605"/>
    </row>
    <row r="20" spans="1:15" ht="24.75" customHeight="1">
      <c r="A20" s="13"/>
      <c r="B20" s="14"/>
      <c r="C20" s="119"/>
      <c r="D20" s="603"/>
      <c r="E20" s="604"/>
      <c r="F20" s="603"/>
      <c r="G20" s="604"/>
      <c r="H20" s="603"/>
      <c r="I20" s="604"/>
      <c r="J20" s="603"/>
      <c r="K20" s="604"/>
      <c r="L20" s="603"/>
      <c r="M20" s="604"/>
      <c r="N20" s="603"/>
      <c r="O20" s="605"/>
    </row>
    <row r="21" spans="1:15" ht="24.75" customHeight="1">
      <c r="A21" s="13"/>
      <c r="B21" s="14"/>
      <c r="C21" s="119"/>
      <c r="D21" s="603"/>
      <c r="E21" s="604"/>
      <c r="F21" s="603"/>
      <c r="G21" s="604"/>
      <c r="H21" s="603"/>
      <c r="I21" s="604"/>
      <c r="J21" s="603"/>
      <c r="K21" s="604"/>
      <c r="L21" s="603"/>
      <c r="M21" s="604"/>
      <c r="N21" s="603"/>
      <c r="O21" s="605"/>
    </row>
    <row r="22" spans="1:15" ht="24.75" customHeight="1">
      <c r="A22" s="13"/>
      <c r="B22" s="14"/>
      <c r="C22" s="148"/>
      <c r="D22" s="603"/>
      <c r="E22" s="609"/>
      <c r="F22" s="603"/>
      <c r="G22" s="609"/>
      <c r="H22" s="603"/>
      <c r="I22" s="604"/>
      <c r="J22" s="603"/>
      <c r="K22" s="604"/>
      <c r="L22" s="603"/>
      <c r="M22" s="604"/>
      <c r="N22" s="603"/>
      <c r="O22" s="605"/>
    </row>
    <row r="23" spans="1:15" ht="24.75" customHeight="1">
      <c r="A23" s="13"/>
      <c r="B23" s="14"/>
      <c r="C23" s="148"/>
      <c r="D23" s="603"/>
      <c r="E23" s="609"/>
      <c r="F23" s="603"/>
      <c r="G23" s="609"/>
      <c r="H23" s="603"/>
      <c r="I23" s="604"/>
      <c r="J23" s="603"/>
      <c r="K23" s="604"/>
      <c r="L23" s="603"/>
      <c r="M23" s="604"/>
      <c r="N23" s="603"/>
      <c r="O23" s="605"/>
    </row>
    <row r="24" spans="1:15" ht="24.75" customHeight="1">
      <c r="A24" s="13"/>
      <c r="B24" s="14"/>
      <c r="C24" s="148"/>
      <c r="D24" s="603"/>
      <c r="E24" s="609"/>
      <c r="F24" s="603"/>
      <c r="G24" s="609"/>
      <c r="H24" s="603"/>
      <c r="I24" s="604"/>
      <c r="J24" s="603"/>
      <c r="K24" s="604"/>
      <c r="L24" s="603"/>
      <c r="M24" s="604"/>
      <c r="N24" s="603"/>
      <c r="O24" s="605"/>
    </row>
    <row r="25" spans="1:15" ht="24.75" customHeight="1" thickBot="1">
      <c r="A25" s="2"/>
      <c r="B25" s="17"/>
      <c r="C25" s="17"/>
      <c r="D25" s="612"/>
      <c r="E25" s="613"/>
      <c r="F25" s="612"/>
      <c r="G25" s="613"/>
      <c r="H25" s="612"/>
      <c r="I25" s="613"/>
      <c r="J25" s="612"/>
      <c r="K25" s="613"/>
      <c r="L25" s="612"/>
      <c r="M25" s="613"/>
      <c r="N25" s="612"/>
      <c r="O25" s="614"/>
    </row>
    <row r="26" ht="22.5" customHeight="1" thickTop="1">
      <c r="F26" s="104" t="s">
        <v>1098</v>
      </c>
    </row>
    <row r="27" ht="22.5" customHeight="1"/>
    <row r="28" ht="24.75" customHeight="1">
      <c r="D28" s="144"/>
    </row>
    <row r="29" ht="22.5" customHeight="1"/>
    <row r="30" ht="13.5" customHeight="1"/>
    <row r="31" ht="13.5" customHeight="1"/>
    <row r="32" ht="13.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2.5" customHeight="1"/>
    <row r="52" ht="22.5" customHeight="1"/>
    <row r="53" ht="22.5" customHeight="1"/>
    <row r="54" ht="22.5" customHeight="1"/>
    <row r="55" ht="13.5" customHeight="1"/>
    <row r="56" ht="13.5" customHeight="1"/>
    <row r="57" ht="13.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2.5" customHeight="1"/>
    <row r="77" ht="22.5" customHeight="1"/>
    <row r="78" ht="24.75" customHeight="1"/>
    <row r="79" ht="22.5" customHeight="1"/>
    <row r="80" ht="13.5" customHeight="1"/>
    <row r="81" ht="13.5" customHeight="1"/>
    <row r="82" ht="13.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2.5" customHeight="1"/>
    <row r="102" ht="22.5" customHeight="1"/>
    <row r="103" ht="24.75" customHeight="1"/>
    <row r="104" ht="22.5" customHeight="1"/>
    <row r="105" ht="13.5" customHeight="1"/>
    <row r="106" ht="13.5" customHeight="1"/>
    <row r="107" ht="13.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15" customHeight="1"/>
    <row r="127" ht="9.75" customHeight="1"/>
    <row r="128" ht="22.5" customHeight="1"/>
    <row r="129" ht="24.75" customHeight="1"/>
    <row r="130" ht="22.5" customHeight="1"/>
    <row r="131" ht="13.5" customHeight="1"/>
    <row r="132" ht="13.5" customHeight="1"/>
    <row r="133" ht="13.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15" customHeight="1"/>
    <row r="153" ht="12" customHeight="1"/>
    <row r="154" ht="22.5" customHeight="1"/>
    <row r="155" ht="22.5" customHeight="1"/>
    <row r="156" ht="22.5" customHeight="1"/>
    <row r="157" ht="13.5" customHeight="1"/>
    <row r="158" ht="13.5" customHeight="1"/>
    <row r="159" ht="13.5" customHeight="1"/>
    <row r="160" ht="12" customHeight="1"/>
    <row r="161" ht="12.75" customHeight="1"/>
    <row r="162" ht="12" customHeight="1"/>
    <row r="163" ht="12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2.5" customHeight="1"/>
    <row r="181" ht="22.5" customHeight="1"/>
    <row r="182" ht="24.75" customHeight="1"/>
    <row r="183" ht="22.5" customHeight="1"/>
    <row r="184" ht="13.5" customHeight="1"/>
    <row r="185" ht="13.5" customHeight="1"/>
    <row r="186" ht="13.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12" customHeight="1"/>
    <row r="202" ht="12.75" customHeight="1"/>
    <row r="203" ht="24.75" customHeight="1"/>
    <row r="204" ht="24.75" customHeight="1"/>
    <row r="205" ht="24.75" customHeight="1"/>
    <row r="206" ht="22.5" customHeight="1"/>
    <row r="207" ht="22.5" customHeight="1"/>
    <row r="208" ht="24.75" customHeight="1"/>
    <row r="209" ht="22.5" customHeight="1"/>
    <row r="210" ht="13.5" customHeight="1"/>
    <row r="211" ht="13.5" customHeight="1"/>
    <row r="212" ht="13.5" customHeight="1"/>
    <row r="213" ht="12" customHeight="1"/>
    <row r="214" ht="12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2.5" customHeight="1"/>
    <row r="233" ht="22.5" customHeight="1"/>
    <row r="234" ht="24.75" customHeight="1"/>
    <row r="235" ht="22.5" customHeight="1"/>
    <row r="236" ht="13.5" customHeight="1"/>
    <row r="237" ht="13.5" customHeight="1"/>
    <row r="238" ht="13.5" customHeight="1"/>
    <row r="239" ht="12" customHeight="1"/>
    <row r="240" ht="12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60" ht="24.75" customHeight="1"/>
    <row r="262" ht="13.5" customHeight="1"/>
    <row r="263" ht="13.5" customHeight="1"/>
    <row r="264" ht="13.5" customHeight="1"/>
    <row r="265" ht="12" customHeight="1"/>
    <row r="266" ht="12.75" customHeight="1"/>
    <row r="267" ht="24.75" customHeight="1"/>
    <row r="268" ht="12" customHeight="1"/>
    <row r="269" ht="12.75" customHeight="1"/>
    <row r="270" ht="22.5" customHeight="1"/>
    <row r="271" ht="12" customHeight="1"/>
    <row r="272" ht="12.75" customHeight="1"/>
    <row r="273" ht="12" customHeight="1"/>
    <row r="274" ht="12.75" customHeight="1"/>
    <row r="275" ht="21" customHeight="1"/>
    <row r="276" ht="21" customHeight="1"/>
    <row r="277" ht="21" customHeight="1"/>
    <row r="278" ht="21" customHeight="1"/>
    <row r="279" ht="21" customHeight="1"/>
    <row r="280" ht="12" customHeight="1"/>
    <row r="281" ht="12.75" customHeight="1"/>
    <row r="282" ht="22.5" customHeight="1"/>
    <row r="283" ht="22.5" customHeight="1"/>
    <row r="284" ht="22.5" customHeight="1"/>
    <row r="285" ht="22.5" customHeight="1"/>
    <row r="286" ht="21" customHeight="1"/>
    <row r="287" ht="12" customHeight="1"/>
    <row r="288" ht="12.75" customHeight="1"/>
    <row r="290" ht="9.75" customHeight="1"/>
    <row r="291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6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15" customHeight="1"/>
    <row r="340" ht="15" customHeight="1"/>
    <row r="341" ht="15" customHeight="1"/>
    <row r="342" ht="24.75" customHeight="1"/>
    <row r="343" ht="24.75" customHeight="1"/>
    <row r="344" ht="13.5" customHeight="1"/>
    <row r="345" ht="13.5" customHeight="1"/>
    <row r="346" ht="13.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15" customHeight="1"/>
    <row r="366" ht="15" customHeight="1"/>
    <row r="367" ht="15" customHeight="1"/>
    <row r="368" ht="24.75" customHeight="1"/>
    <row r="369" ht="24.75" customHeight="1"/>
    <row r="370" ht="13.5" customHeight="1"/>
    <row r="371" ht="13.5" customHeight="1"/>
    <row r="372" ht="13.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15" customHeight="1"/>
    <row r="392" ht="15" customHeight="1"/>
    <row r="393" ht="15" customHeight="1"/>
    <row r="394" ht="24.75" customHeight="1"/>
    <row r="395" ht="24.75" customHeight="1"/>
    <row r="396" ht="13.5" customHeight="1"/>
    <row r="397" ht="13.5" customHeight="1"/>
    <row r="398" ht="13.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15" customHeight="1"/>
    <row r="418" ht="15" customHeight="1"/>
    <row r="419" ht="15" customHeight="1"/>
    <row r="420" ht="24.75" customHeight="1"/>
    <row r="421" ht="24.75" customHeight="1"/>
    <row r="422" ht="13.5" customHeight="1"/>
    <row r="423" ht="13.5" customHeight="1"/>
    <row r="424" ht="13.5" customHeight="1"/>
    <row r="425" ht="24.75" customHeight="1"/>
    <row r="426" ht="12" customHeight="1"/>
    <row r="427" ht="12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15" customHeight="1"/>
    <row r="444" ht="15" customHeight="1"/>
    <row r="445" ht="15" customHeight="1"/>
    <row r="446" ht="24.75" customHeight="1"/>
    <row r="447" ht="24.75" customHeight="1"/>
    <row r="448" ht="13.5" customHeight="1"/>
    <row r="449" ht="13.5" customHeight="1"/>
    <row r="450" ht="13.5" customHeight="1"/>
    <row r="451" ht="12" customHeight="1"/>
    <row r="452" ht="12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15" customHeight="1"/>
    <row r="470" ht="15" customHeight="1"/>
    <row r="471" ht="15" customHeight="1"/>
    <row r="472" ht="24.75" customHeight="1"/>
    <row r="473" ht="24.75" customHeight="1"/>
    <row r="474" ht="13.5" customHeight="1"/>
    <row r="475" ht="13.5" customHeight="1"/>
    <row r="476" ht="13.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15" customHeight="1"/>
    <row r="496" ht="15" customHeight="1"/>
    <row r="497" ht="15" customHeight="1"/>
    <row r="498" ht="24.75" customHeight="1"/>
    <row r="499" ht="24.75" customHeight="1"/>
    <row r="500" ht="13.5" customHeight="1"/>
    <row r="501" ht="13.5" customHeight="1"/>
    <row r="502" ht="13.5" customHeight="1"/>
    <row r="503" ht="12" customHeight="1"/>
    <row r="504" ht="12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12" customHeight="1"/>
    <row r="520" ht="12.75" customHeight="1"/>
    <row r="521" ht="15" customHeight="1"/>
    <row r="522" ht="15" customHeight="1"/>
    <row r="523" ht="15" customHeight="1"/>
    <row r="524" ht="24.75" customHeight="1"/>
    <row r="525" ht="24.75" customHeight="1"/>
    <row r="526" ht="13.5" customHeight="1"/>
    <row r="527" ht="13.5" customHeight="1"/>
    <row r="528" ht="13.5" customHeight="1"/>
    <row r="529" ht="12" customHeight="1"/>
    <row r="530" ht="12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12" customHeight="1"/>
    <row r="550" ht="24.75" customHeight="1"/>
    <row r="551" ht="24.75" customHeight="1"/>
    <row r="552" ht="13.5" customHeight="1"/>
    <row r="553" ht="13.5" customHeight="1"/>
    <row r="554" ht="13.5" customHeight="1"/>
    <row r="555" ht="12" customHeight="1"/>
    <row r="556" ht="12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12" customHeight="1"/>
    <row r="568" ht="12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15" customHeight="1"/>
    <row r="575" ht="15" customHeight="1"/>
    <row r="576" ht="15" customHeight="1"/>
    <row r="577" ht="24.75" customHeight="1"/>
    <row r="578" ht="24.75" customHeight="1"/>
    <row r="579" ht="13.5" customHeight="1"/>
    <row r="580" ht="13.5" customHeight="1"/>
    <row r="581" ht="13.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15" customHeight="1"/>
    <row r="601" ht="15" customHeight="1"/>
    <row r="602" ht="15" customHeight="1"/>
    <row r="603" ht="24.75" customHeight="1"/>
    <row r="604" ht="24.75" customHeight="1"/>
    <row r="605" ht="13.5" customHeight="1"/>
    <row r="606" ht="13.5" customHeight="1"/>
    <row r="607" ht="13.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15" customHeight="1"/>
    <row r="627" ht="15" customHeight="1"/>
    <row r="628" ht="15" customHeight="1"/>
    <row r="629" ht="24.75" customHeight="1"/>
    <row r="630" ht="24.75" customHeight="1"/>
    <row r="631" ht="13.5" customHeight="1"/>
    <row r="632" ht="13.5" customHeight="1"/>
    <row r="633" ht="13.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15" customHeight="1"/>
    <row r="653" ht="15" customHeight="1"/>
    <row r="654" ht="15" customHeight="1"/>
    <row r="655" ht="24.75" customHeight="1"/>
    <row r="656" ht="24.75" customHeight="1"/>
    <row r="657" ht="13.5" customHeight="1"/>
    <row r="658" ht="13.5" customHeight="1"/>
    <row r="659" ht="13.5" customHeight="1"/>
    <row r="660" ht="24.75" customHeight="1"/>
    <row r="661" ht="24.75" customHeight="1"/>
    <row r="662" ht="12" customHeight="1"/>
    <row r="663" ht="12.75" customHeight="1"/>
    <row r="664" ht="12" customHeight="1"/>
    <row r="665" ht="12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12" customHeight="1"/>
    <row r="674" ht="12.75" customHeight="1"/>
    <row r="675" ht="24.75" customHeight="1"/>
    <row r="676" ht="12" customHeight="1"/>
    <row r="677" ht="12.75" customHeight="1"/>
    <row r="678" ht="24.75" customHeight="1"/>
    <row r="679" ht="12" customHeight="1"/>
    <row r="680" ht="12.75" customHeight="1"/>
    <row r="681" ht="24.75" customHeight="1"/>
    <row r="682" ht="12" customHeight="1"/>
    <row r="683" ht="12.75" customHeight="1"/>
    <row r="684" ht="15" customHeight="1"/>
    <row r="685" ht="15" customHeight="1"/>
    <row r="686" ht="15" customHeight="1"/>
    <row r="687" ht="24.75" customHeight="1"/>
    <row r="692" ht="12" customHeight="1"/>
    <row r="693" ht="12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12" customHeight="1"/>
    <row r="701" ht="12.75" customHeight="1"/>
    <row r="702" ht="12" customHeight="1"/>
    <row r="703" ht="12.75" customHeight="1"/>
    <row r="704" ht="24.75" customHeight="1"/>
    <row r="705" ht="12" customHeight="1"/>
    <row r="706" ht="12.75" customHeight="1"/>
    <row r="707" ht="12" customHeight="1"/>
    <row r="708" ht="12.75" customHeight="1"/>
    <row r="709" ht="12" customHeight="1"/>
    <row r="710" ht="12.75" customHeight="1"/>
    <row r="711" ht="12" customHeight="1"/>
    <row r="712" ht="12.75" customHeight="1"/>
    <row r="713" ht="24.75" customHeight="1"/>
    <row r="714" ht="12" customHeight="1"/>
    <row r="715" ht="12.75" customHeight="1"/>
    <row r="716" ht="24.75" customHeight="1"/>
    <row r="717" ht="24.75" customHeight="1"/>
    <row r="721" ht="12" customHeight="1"/>
    <row r="722" ht="12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7" ht="12" customHeight="1"/>
    <row r="748" ht="12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73" ht="12" customHeight="1"/>
    <row r="774" ht="12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9" ht="12" customHeight="1"/>
    <row r="800" ht="12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900" ht="24.75" customHeight="1"/>
    <row r="901" ht="24.75" customHeight="1"/>
    <row r="902" ht="12" customHeight="1"/>
    <row r="903" ht="12.75" customHeight="1"/>
    <row r="904" ht="12" customHeight="1"/>
    <row r="905" ht="12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12" customHeight="1"/>
    <row r="914" ht="12.75" customHeight="1"/>
    <row r="915" ht="24.75" customHeight="1"/>
    <row r="916" ht="12" customHeight="1"/>
    <row r="917" ht="12.75" customHeight="1"/>
    <row r="918" ht="24.75" customHeight="1"/>
    <row r="919" ht="12" customHeight="1"/>
    <row r="920" ht="12.75" customHeight="1"/>
    <row r="921" ht="24.75" customHeight="1"/>
    <row r="922" ht="12" customHeight="1"/>
    <row r="923" ht="12.75" customHeight="1"/>
    <row r="931" ht="12" customHeight="1"/>
    <row r="932" ht="12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43" ht="24.75" customHeight="1"/>
    <row r="944" ht="12" customHeight="1"/>
    <row r="945" ht="12.75" customHeight="1"/>
    <row r="946" ht="12" customHeight="1"/>
    <row r="947" ht="12.75" customHeight="1"/>
    <row r="948" ht="12" customHeight="1"/>
    <row r="949" ht="12.75" customHeight="1"/>
    <row r="950" ht="12" customHeight="1"/>
    <row r="951" ht="12.75" customHeight="1"/>
    <row r="952" ht="24.75" customHeight="1"/>
    <row r="953" ht="12" customHeight="1"/>
    <row r="954" ht="12.75" customHeight="1"/>
    <row r="955" ht="24.75" customHeight="1"/>
    <row r="956" ht="24.75" customHeight="1"/>
    <row r="1127" ht="24.75" customHeight="1"/>
    <row r="1128" ht="13.5" customHeight="1"/>
    <row r="1129" ht="13.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</sheetData>
  <sheetProtection/>
  <mergeCells count="13">
    <mergeCell ref="D2:K2"/>
    <mergeCell ref="L2:O2"/>
    <mergeCell ref="H3:I3"/>
    <mergeCell ref="J3:K3"/>
    <mergeCell ref="H4:I4"/>
    <mergeCell ref="J4:K4"/>
    <mergeCell ref="L4:M4"/>
    <mergeCell ref="N4:O4"/>
    <mergeCell ref="D5:E5"/>
    <mergeCell ref="F5:G5"/>
    <mergeCell ref="H5:I5"/>
    <mergeCell ref="J5:K5"/>
    <mergeCell ref="L5:M5"/>
  </mergeCells>
  <printOptions/>
  <pageMargins left="0.333" right="0.5" top="0.25" bottom="0.46" header="0.5" footer="0.5"/>
  <pageSetup fitToHeight="1" fitToWidth="1" horizontalDpi="300" verticalDpi="300" orientation="landscape" paperSize="5" scale="88" r:id="rId1"/>
  <rowBreaks count="26" manualBreakCount="26">
    <brk id="27" max="255" man="1"/>
    <brk id="52" max="255" man="1"/>
    <brk id="77" max="255" man="1"/>
    <brk id="102" max="255" man="1"/>
    <brk id="128" max="255" man="1"/>
    <brk id="154" max="255" man="1"/>
    <brk id="181" max="255" man="1"/>
    <brk id="207" max="255" man="1"/>
    <brk id="233" max="255" man="1"/>
    <brk id="259" max="255" man="1"/>
    <brk id="290" max="255" man="1"/>
    <brk id="315" max="255" man="1"/>
    <brk id="341" max="255" man="1"/>
    <brk id="367" max="255" man="1"/>
    <brk id="393" max="255" man="1"/>
    <brk id="419" max="255" man="1"/>
    <brk id="445" max="255" man="1"/>
    <brk id="471" max="255" man="1"/>
    <brk id="497" max="255" man="1"/>
    <brk id="523" max="255" man="1"/>
    <brk id="549" max="255" man="1"/>
    <brk id="576" max="255" man="1"/>
    <brk id="602" max="255" man="1"/>
    <brk id="628" max="255" man="1"/>
    <brk id="654" max="255" man="1"/>
    <brk id="68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26"/>
  <sheetViews>
    <sheetView defaultGridColor="0" zoomScale="70" zoomScaleNormal="70" zoomScalePageLayoutView="0" colorId="22" workbookViewId="0" topLeftCell="A1">
      <pane xSplit="2" ySplit="8" topLeftCell="C9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B12" sqref="B12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2.5" customHeight="1" thickBot="1">
      <c r="A1" s="2"/>
      <c r="B1" s="3"/>
      <c r="C1" s="3"/>
      <c r="D1" s="4" t="s">
        <v>87</v>
      </c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88</v>
      </c>
      <c r="B2" s="6"/>
      <c r="C2" s="101"/>
      <c r="D2" s="852" t="s">
        <v>89</v>
      </c>
      <c r="E2" s="842"/>
      <c r="F2" s="842"/>
      <c r="G2" s="842"/>
      <c r="H2" s="842"/>
      <c r="I2" s="842"/>
      <c r="J2" s="842"/>
      <c r="K2" s="853"/>
      <c r="L2" s="852" t="str">
        <f>Expendpast</f>
        <v>          Expended 2016</v>
      </c>
      <c r="M2" s="842"/>
      <c r="N2" s="842"/>
      <c r="O2" s="843"/>
    </row>
    <row r="3" spans="1:15" ht="18.75" customHeight="1" thickTop="1">
      <c r="A3" s="1"/>
      <c r="B3" s="6"/>
      <c r="C3" s="101" t="s">
        <v>703</v>
      </c>
      <c r="D3" s="10"/>
      <c r="E3" s="6"/>
      <c r="F3" s="10"/>
      <c r="G3" s="6"/>
      <c r="H3" s="856" t="str">
        <f>forpastBy</f>
        <v>for 2016 By</v>
      </c>
      <c r="I3" s="855"/>
      <c r="J3" s="856" t="str">
        <f>totalpast</f>
        <v>Total for 2016</v>
      </c>
      <c r="K3" s="855"/>
      <c r="L3" s="10"/>
      <c r="M3" s="6"/>
      <c r="N3" s="10"/>
      <c r="O3" s="11"/>
    </row>
    <row r="4" spans="1:15" ht="18.75" customHeight="1">
      <c r="A4" s="1"/>
      <c r="B4" s="20" t="s">
        <v>101</v>
      </c>
      <c r="C4" s="101"/>
      <c r="D4" s="10"/>
      <c r="E4" s="6"/>
      <c r="F4" s="10"/>
      <c r="G4" s="6"/>
      <c r="H4" s="844" t="s">
        <v>91</v>
      </c>
      <c r="I4" s="845"/>
      <c r="J4" s="844" t="s">
        <v>92</v>
      </c>
      <c r="K4" s="845"/>
      <c r="L4" s="844" t="s">
        <v>93</v>
      </c>
      <c r="M4" s="845"/>
      <c r="N4" s="844" t="s">
        <v>94</v>
      </c>
      <c r="O4" s="848"/>
    </row>
    <row r="5" spans="1:15" ht="18" customHeight="1" thickBot="1">
      <c r="A5" s="2"/>
      <c r="B5" s="8"/>
      <c r="C5" s="103"/>
      <c r="D5" s="857" t="str">
        <f>forcurrent</f>
        <v>for 2017</v>
      </c>
      <c r="E5" s="851"/>
      <c r="F5" s="846" t="str">
        <f>forpast</f>
        <v>for 2016</v>
      </c>
      <c r="G5" s="847"/>
      <c r="H5" s="846" t="s">
        <v>95</v>
      </c>
      <c r="I5" s="847"/>
      <c r="J5" s="846" t="s">
        <v>96</v>
      </c>
      <c r="K5" s="847"/>
      <c r="L5" s="846" t="s">
        <v>97</v>
      </c>
      <c r="M5" s="847"/>
      <c r="N5" s="3"/>
      <c r="O5" s="9"/>
    </row>
    <row r="6" spans="1:15" ht="15" thickTop="1">
      <c r="A6" s="1"/>
      <c r="B6" s="21"/>
      <c r="C6" s="21"/>
      <c r="D6" s="22"/>
      <c r="E6" s="21"/>
      <c r="F6" s="22"/>
      <c r="G6" s="21"/>
      <c r="H6" s="22"/>
      <c r="I6" s="21"/>
      <c r="J6" s="22"/>
      <c r="K6" s="21"/>
      <c r="L6" s="22"/>
      <c r="M6" s="21"/>
      <c r="N6" s="22"/>
      <c r="O6" s="23"/>
    </row>
    <row r="7" spans="1:15" ht="15">
      <c r="A7" s="1"/>
      <c r="B7" s="6" t="s">
        <v>106</v>
      </c>
      <c r="C7" s="105" t="s">
        <v>107</v>
      </c>
      <c r="D7" s="106" t="s">
        <v>107</v>
      </c>
      <c r="E7" s="105" t="s">
        <v>107</v>
      </c>
      <c r="F7" s="106" t="s">
        <v>107</v>
      </c>
      <c r="G7" s="105" t="s">
        <v>107</v>
      </c>
      <c r="H7" s="106" t="s">
        <v>107</v>
      </c>
      <c r="I7" s="105" t="s">
        <v>107</v>
      </c>
      <c r="J7" s="106" t="s">
        <v>107</v>
      </c>
      <c r="K7" s="105" t="s">
        <v>107</v>
      </c>
      <c r="L7" s="106" t="s">
        <v>107</v>
      </c>
      <c r="M7" s="105" t="s">
        <v>107</v>
      </c>
      <c r="N7" s="106" t="s">
        <v>107</v>
      </c>
      <c r="O7" s="107" t="s">
        <v>107</v>
      </c>
    </row>
    <row r="8" spans="1:15" ht="15">
      <c r="A8" s="1"/>
      <c r="B8" s="6" t="s">
        <v>108</v>
      </c>
      <c r="C8" s="21"/>
      <c r="D8" s="22"/>
      <c r="E8" s="21"/>
      <c r="F8" s="22"/>
      <c r="G8" s="21"/>
      <c r="H8" s="22"/>
      <c r="I8" s="21"/>
      <c r="J8" s="22"/>
      <c r="K8" s="21"/>
      <c r="L8" s="22"/>
      <c r="M8" s="21"/>
      <c r="N8" s="22"/>
      <c r="O8" s="23"/>
    </row>
    <row r="9" spans="1:15" ht="15">
      <c r="A9" s="13"/>
      <c r="B9" s="24" t="s">
        <v>116</v>
      </c>
      <c r="C9" s="105" t="s">
        <v>107</v>
      </c>
      <c r="D9" s="106" t="s">
        <v>107</v>
      </c>
      <c r="E9" s="105" t="s">
        <v>107</v>
      </c>
      <c r="F9" s="106"/>
      <c r="G9" s="105" t="s">
        <v>107</v>
      </c>
      <c r="H9" s="106" t="s">
        <v>107</v>
      </c>
      <c r="I9" s="105" t="s">
        <v>107</v>
      </c>
      <c r="J9" s="106" t="s">
        <v>107</v>
      </c>
      <c r="K9" s="105" t="s">
        <v>107</v>
      </c>
      <c r="L9" s="106" t="s">
        <v>107</v>
      </c>
      <c r="M9" s="105" t="s">
        <v>107</v>
      </c>
      <c r="N9" s="106" t="s">
        <v>107</v>
      </c>
      <c r="O9" s="107" t="s">
        <v>107</v>
      </c>
    </row>
    <row r="10" spans="1:15" ht="24.75" customHeight="1">
      <c r="A10" s="13" t="s">
        <v>117</v>
      </c>
      <c r="B10" s="14"/>
      <c r="C10" s="119"/>
      <c r="D10" s="627"/>
      <c r="E10" s="628"/>
      <c r="F10" s="627"/>
      <c r="G10" s="628"/>
      <c r="H10" s="627"/>
      <c r="I10" s="628"/>
      <c r="J10" s="627"/>
      <c r="K10" s="628"/>
      <c r="L10" s="627"/>
      <c r="M10" s="628"/>
      <c r="N10" s="627"/>
      <c r="O10" s="629"/>
    </row>
    <row r="11" spans="1:15" ht="24.75" customHeight="1">
      <c r="A11" s="13" t="s">
        <v>630</v>
      </c>
      <c r="B11" s="14"/>
      <c r="C11" s="148" t="s">
        <v>631</v>
      </c>
      <c r="D11" s="627"/>
      <c r="E11" s="628"/>
      <c r="F11" s="627"/>
      <c r="G11" s="628"/>
      <c r="H11" s="627"/>
      <c r="I11" s="628"/>
      <c r="J11" s="627"/>
      <c r="K11" s="628"/>
      <c r="L11" s="627"/>
      <c r="M11" s="628"/>
      <c r="N11" s="627"/>
      <c r="O11" s="629"/>
    </row>
    <row r="12" spans="1:16" ht="24.75" customHeight="1">
      <c r="A12" s="13"/>
      <c r="B12" s="14" t="s">
        <v>98</v>
      </c>
      <c r="C12" s="148" t="s">
        <v>600</v>
      </c>
      <c r="D12" s="627">
        <v>0</v>
      </c>
      <c r="E12" s="628"/>
      <c r="F12" s="627">
        <v>0</v>
      </c>
      <c r="G12" s="628"/>
      <c r="H12" s="627"/>
      <c r="I12" s="628"/>
      <c r="J12" s="627">
        <f>+F12+H12</f>
        <v>0</v>
      </c>
      <c r="K12" s="628"/>
      <c r="L12" s="627"/>
      <c r="M12" s="628"/>
      <c r="N12" s="627">
        <f>+J12-L12</f>
        <v>0</v>
      </c>
      <c r="O12" s="629"/>
      <c r="P12">
        <v>1</v>
      </c>
    </row>
    <row r="13" spans="1:15" ht="24.75" customHeight="1">
      <c r="A13" s="13"/>
      <c r="B13" s="14" t="s">
        <v>99</v>
      </c>
      <c r="C13" s="148" t="s">
        <v>601</v>
      </c>
      <c r="D13" s="627">
        <v>0</v>
      </c>
      <c r="E13" s="628"/>
      <c r="F13" s="627">
        <v>0</v>
      </c>
      <c r="G13" s="628"/>
      <c r="H13" s="627"/>
      <c r="I13" s="628"/>
      <c r="J13" s="627">
        <f>+F13+H13</f>
        <v>0</v>
      </c>
      <c r="K13" s="628"/>
      <c r="L13" s="627"/>
      <c r="M13" s="628"/>
      <c r="N13" s="627">
        <f>+J13-L13</f>
        <v>0</v>
      </c>
      <c r="O13" s="629"/>
    </row>
    <row r="14" spans="1:15" ht="24.75" customHeight="1">
      <c r="A14" s="13"/>
      <c r="B14" s="14"/>
      <c r="C14" s="119"/>
      <c r="D14" s="627"/>
      <c r="E14" s="628"/>
      <c r="F14" s="627"/>
      <c r="G14" s="628"/>
      <c r="H14" s="627"/>
      <c r="I14" s="628"/>
      <c r="J14" s="627"/>
      <c r="K14" s="628"/>
      <c r="L14" s="627"/>
      <c r="M14" s="628"/>
      <c r="N14" s="627"/>
      <c r="O14" s="629"/>
    </row>
    <row r="15" spans="1:15" ht="24.75" customHeight="1">
      <c r="A15" s="13"/>
      <c r="B15" s="14"/>
      <c r="C15" s="119"/>
      <c r="D15" s="627"/>
      <c r="E15" s="628"/>
      <c r="F15" s="627"/>
      <c r="G15" s="628"/>
      <c r="H15" s="627"/>
      <c r="I15" s="628"/>
      <c r="J15" s="627"/>
      <c r="K15" s="628"/>
      <c r="L15" s="627"/>
      <c r="M15" s="628"/>
      <c r="N15" s="627"/>
      <c r="O15" s="629"/>
    </row>
    <row r="16" spans="1:15" ht="24.75" customHeight="1">
      <c r="A16" s="13"/>
      <c r="B16" s="14"/>
      <c r="C16" s="119"/>
      <c r="D16" s="627"/>
      <c r="E16" s="628"/>
      <c r="F16" s="627"/>
      <c r="G16" s="628"/>
      <c r="H16" s="627"/>
      <c r="I16" s="628"/>
      <c r="J16" s="627"/>
      <c r="K16" s="628"/>
      <c r="L16" s="627"/>
      <c r="M16" s="628"/>
      <c r="N16" s="627"/>
      <c r="O16" s="629"/>
    </row>
    <row r="17" spans="1:15" ht="24.75" customHeight="1">
      <c r="A17" s="13"/>
      <c r="B17" s="14"/>
      <c r="C17" s="119"/>
      <c r="D17" s="627"/>
      <c r="E17" s="628"/>
      <c r="F17" s="627"/>
      <c r="G17" s="628"/>
      <c r="H17" s="627"/>
      <c r="I17" s="628"/>
      <c r="J17" s="627"/>
      <c r="K17" s="628"/>
      <c r="L17" s="627"/>
      <c r="M17" s="628"/>
      <c r="N17" s="627"/>
      <c r="O17" s="629"/>
    </row>
    <row r="18" spans="1:15" ht="24.75" customHeight="1">
      <c r="A18" s="13"/>
      <c r="B18" s="14"/>
      <c r="C18" s="119"/>
      <c r="D18" s="627"/>
      <c r="E18" s="628"/>
      <c r="F18" s="627"/>
      <c r="G18" s="628"/>
      <c r="H18" s="627"/>
      <c r="I18" s="628"/>
      <c r="J18" s="627"/>
      <c r="K18" s="628"/>
      <c r="L18" s="627"/>
      <c r="M18" s="628"/>
      <c r="N18" s="627"/>
      <c r="O18" s="629"/>
    </row>
    <row r="19" spans="1:15" ht="24.75" customHeight="1">
      <c r="A19" s="13"/>
      <c r="B19" s="14"/>
      <c r="C19" s="119"/>
      <c r="D19" s="627"/>
      <c r="E19" s="628"/>
      <c r="F19" s="627"/>
      <c r="G19" s="628"/>
      <c r="H19" s="627"/>
      <c r="I19" s="628"/>
      <c r="J19" s="627"/>
      <c r="K19" s="628"/>
      <c r="L19" s="627"/>
      <c r="M19" s="628"/>
      <c r="N19" s="627"/>
      <c r="O19" s="629"/>
    </row>
    <row r="20" spans="1:15" ht="24.75" customHeight="1">
      <c r="A20" s="13"/>
      <c r="B20" s="14"/>
      <c r="C20" s="119"/>
      <c r="D20" s="627"/>
      <c r="E20" s="628"/>
      <c r="F20" s="627"/>
      <c r="G20" s="628"/>
      <c r="H20" s="627"/>
      <c r="I20" s="628"/>
      <c r="J20" s="627"/>
      <c r="K20" s="628"/>
      <c r="L20" s="627"/>
      <c r="M20" s="628"/>
      <c r="N20" s="627"/>
      <c r="O20" s="629"/>
    </row>
    <row r="21" spans="1:15" ht="24.75" customHeight="1">
      <c r="A21" s="13"/>
      <c r="B21" s="14"/>
      <c r="C21" s="119"/>
      <c r="D21" s="627"/>
      <c r="E21" s="628"/>
      <c r="F21" s="627"/>
      <c r="G21" s="628"/>
      <c r="H21" s="627"/>
      <c r="I21" s="628"/>
      <c r="J21" s="627"/>
      <c r="K21" s="628"/>
      <c r="L21" s="627"/>
      <c r="M21" s="628"/>
      <c r="N21" s="627"/>
      <c r="O21" s="629"/>
    </row>
    <row r="22" spans="1:15" ht="24.75" customHeight="1">
      <c r="A22" s="13"/>
      <c r="B22" s="14"/>
      <c r="C22" s="119"/>
      <c r="D22" s="627"/>
      <c r="E22" s="628"/>
      <c r="F22" s="627"/>
      <c r="G22" s="628"/>
      <c r="H22" s="627"/>
      <c r="I22" s="628"/>
      <c r="J22" s="627"/>
      <c r="K22" s="628"/>
      <c r="L22" s="627"/>
      <c r="M22" s="628"/>
      <c r="N22" s="627"/>
      <c r="O22" s="629"/>
    </row>
    <row r="23" spans="1:15" ht="24.75" customHeight="1">
      <c r="A23" s="13"/>
      <c r="B23" s="14"/>
      <c r="C23" s="119"/>
      <c r="D23" s="627"/>
      <c r="E23" s="628"/>
      <c r="F23" s="627"/>
      <c r="G23" s="628"/>
      <c r="H23" s="627"/>
      <c r="I23" s="628"/>
      <c r="J23" s="627"/>
      <c r="K23" s="628"/>
      <c r="L23" s="627"/>
      <c r="M23" s="628"/>
      <c r="N23" s="627"/>
      <c r="O23" s="629"/>
    </row>
    <row r="24" spans="1:15" ht="24.75" customHeight="1">
      <c r="A24" s="13"/>
      <c r="B24" s="14"/>
      <c r="C24" s="119"/>
      <c r="D24" s="627"/>
      <c r="E24" s="628"/>
      <c r="F24" s="627"/>
      <c r="G24" s="628"/>
      <c r="H24" s="627"/>
      <c r="I24" s="628"/>
      <c r="J24" s="627"/>
      <c r="K24" s="628"/>
      <c r="L24" s="627"/>
      <c r="M24" s="628"/>
      <c r="N24" s="627"/>
      <c r="O24" s="629"/>
    </row>
    <row r="25" spans="1:15" ht="24.75" customHeight="1">
      <c r="A25" s="13"/>
      <c r="B25" s="14"/>
      <c r="C25" s="14"/>
      <c r="D25" s="627"/>
      <c r="E25" s="628"/>
      <c r="F25" s="627"/>
      <c r="G25" s="628"/>
      <c r="H25" s="627"/>
      <c r="I25" s="628"/>
      <c r="J25" s="627"/>
      <c r="K25" s="628"/>
      <c r="L25" s="627"/>
      <c r="M25" s="628"/>
      <c r="N25" s="627"/>
      <c r="O25" s="629"/>
    </row>
    <row r="26" ht="22.5" customHeight="1">
      <c r="F26" s="104" t="s">
        <v>118</v>
      </c>
    </row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8"/>
  <sheetViews>
    <sheetView defaultGridColor="0" zoomScale="70" zoomScaleNormal="70" zoomScalePageLayoutView="0" colorId="22" workbookViewId="0" topLeftCell="A1">
      <pane xSplit="4" ySplit="5" topLeftCell="E18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E14" sqref="E14"/>
    </sheetView>
  </sheetViews>
  <sheetFormatPr defaultColWidth="9.77734375" defaultRowHeight="15"/>
  <cols>
    <col min="1" max="2" width="4.77734375" style="0" customWidth="1"/>
    <col min="3" max="3" width="36.21484375" style="0" customWidth="1"/>
    <col min="4" max="4" width="8.3359375" style="0" customWidth="1"/>
    <col min="5" max="5" width="12.99609375" style="0" customWidth="1"/>
    <col min="6" max="6" width="3.77734375" style="0" customWidth="1"/>
    <col min="7" max="7" width="12.77734375" style="0" customWidth="1"/>
    <col min="8" max="8" width="3.77734375" style="0" customWidth="1"/>
    <col min="9" max="9" width="12.77734375" style="0" customWidth="1"/>
    <col min="10" max="10" width="3.77734375" style="0" customWidth="1"/>
    <col min="11" max="11" width="12.77734375" style="0" customWidth="1"/>
    <col min="12" max="12" width="3.77734375" style="0" customWidth="1"/>
    <col min="13" max="13" width="20.3359375" style="0" bestFit="1" customWidth="1"/>
    <col min="14" max="14" width="3.77734375" style="0" customWidth="1"/>
    <col min="15" max="15" width="12.77734375" style="0" customWidth="1"/>
    <col min="16" max="16" width="3.77734375" style="0" customWidth="1"/>
    <col min="17" max="28" width="9.77734375" style="0" customWidth="1"/>
    <col min="29" max="29" width="2.77734375" style="0" customWidth="1"/>
    <col min="30" max="30" width="9.77734375" style="0" customWidth="1"/>
    <col min="31" max="31" width="2.77734375" style="0" customWidth="1"/>
    <col min="32" max="32" width="9.77734375" style="0" customWidth="1"/>
    <col min="33" max="33" width="2.77734375" style="0" customWidth="1"/>
    <col min="34" max="34" width="9.77734375" style="0" customWidth="1"/>
    <col min="35" max="35" width="2.77734375" style="0" customWidth="1"/>
  </cols>
  <sheetData>
    <row r="1" spans="1:16" ht="24.75" customHeight="1" thickBot="1">
      <c r="A1" s="2"/>
      <c r="B1" s="2"/>
      <c r="C1" s="3"/>
      <c r="D1" s="3"/>
      <c r="E1" s="4" t="s">
        <v>87</v>
      </c>
      <c r="F1" s="3"/>
      <c r="G1" s="4"/>
      <c r="H1" s="3"/>
      <c r="I1" s="3"/>
      <c r="J1" s="3"/>
      <c r="K1" s="3"/>
      <c r="L1" s="3"/>
      <c r="M1" s="3"/>
      <c r="N1" s="3"/>
      <c r="O1" s="3"/>
      <c r="P1" s="3"/>
    </row>
    <row r="2" spans="1:16" ht="22.5" customHeight="1" thickBot="1" thickTop="1">
      <c r="A2" s="5" t="s">
        <v>88</v>
      </c>
      <c r="B2" s="5"/>
      <c r="C2" s="6"/>
      <c r="D2" s="101"/>
      <c r="E2" s="852" t="s">
        <v>89</v>
      </c>
      <c r="F2" s="842"/>
      <c r="G2" s="842"/>
      <c r="H2" s="842"/>
      <c r="I2" s="842"/>
      <c r="J2" s="842"/>
      <c r="K2" s="842"/>
      <c r="L2" s="853"/>
      <c r="M2" s="852" t="str">
        <f>Expendpast</f>
        <v>          Expended 2016</v>
      </c>
      <c r="N2" s="842"/>
      <c r="O2" s="842"/>
      <c r="P2" s="843"/>
    </row>
    <row r="3" spans="1:16" ht="19.5" customHeight="1" thickTop="1">
      <c r="A3" s="1"/>
      <c r="B3" s="1"/>
      <c r="C3" s="6"/>
      <c r="D3" s="101" t="s">
        <v>703</v>
      </c>
      <c r="E3" s="10"/>
      <c r="F3" s="6"/>
      <c r="G3" s="10"/>
      <c r="H3" s="6"/>
      <c r="I3" s="856" t="str">
        <f>forpastBy</f>
        <v>for 2016 By</v>
      </c>
      <c r="J3" s="855"/>
      <c r="K3" s="856" t="str">
        <f>totalpast</f>
        <v>Total for 2016</v>
      </c>
      <c r="L3" s="855"/>
      <c r="M3" s="10"/>
      <c r="N3" s="6"/>
      <c r="O3" s="10"/>
      <c r="P3" s="11"/>
    </row>
    <row r="4" spans="1:16" ht="16.5" customHeight="1">
      <c r="A4" s="1"/>
      <c r="B4" s="20" t="s">
        <v>101</v>
      </c>
      <c r="C4" s="20"/>
      <c r="D4" s="101"/>
      <c r="E4" s="10"/>
      <c r="F4" s="6"/>
      <c r="G4" s="10"/>
      <c r="H4" s="6"/>
      <c r="I4" s="844" t="s">
        <v>91</v>
      </c>
      <c r="J4" s="845"/>
      <c r="K4" s="844" t="s">
        <v>92</v>
      </c>
      <c r="L4" s="845"/>
      <c r="M4" s="844" t="s">
        <v>93</v>
      </c>
      <c r="N4" s="845"/>
      <c r="O4" s="844" t="s">
        <v>94</v>
      </c>
      <c r="P4" s="848"/>
    </row>
    <row r="5" spans="1:16" ht="17.25" customHeight="1" thickBot="1">
      <c r="A5" s="2"/>
      <c r="B5" s="2"/>
      <c r="C5" s="8"/>
      <c r="D5" s="103"/>
      <c r="E5" s="857" t="str">
        <f>forcurrent</f>
        <v>for 2017</v>
      </c>
      <c r="F5" s="851"/>
      <c r="G5" s="846" t="str">
        <f>forpast</f>
        <v>for 2016</v>
      </c>
      <c r="H5" s="847"/>
      <c r="I5" s="846" t="s">
        <v>95</v>
      </c>
      <c r="J5" s="847"/>
      <c r="K5" s="846" t="s">
        <v>96</v>
      </c>
      <c r="L5" s="847"/>
      <c r="M5" s="846" t="s">
        <v>97</v>
      </c>
      <c r="N5" s="847"/>
      <c r="O5" s="3"/>
      <c r="P5" s="9"/>
    </row>
    <row r="6" spans="1:16" ht="24.75" customHeight="1" thickTop="1">
      <c r="A6" s="13"/>
      <c r="B6" s="24" t="s">
        <v>119</v>
      </c>
      <c r="C6" s="24"/>
      <c r="D6" s="105" t="s">
        <v>107</v>
      </c>
      <c r="E6" s="106"/>
      <c r="F6" s="105" t="s">
        <v>107</v>
      </c>
      <c r="G6" s="106" t="s">
        <v>107</v>
      </c>
      <c r="H6" s="105" t="s">
        <v>107</v>
      </c>
      <c r="I6" s="106" t="s">
        <v>107</v>
      </c>
      <c r="J6" s="105" t="s">
        <v>107</v>
      </c>
      <c r="K6" s="106" t="s">
        <v>107</v>
      </c>
      <c r="L6" s="105" t="s">
        <v>107</v>
      </c>
      <c r="M6" s="106" t="s">
        <v>107</v>
      </c>
      <c r="N6" s="105" t="s">
        <v>107</v>
      </c>
      <c r="O6" s="106" t="s">
        <v>107</v>
      </c>
      <c r="P6" s="107" t="s">
        <v>107</v>
      </c>
    </row>
    <row r="7" spans="1:16" ht="24.75" customHeight="1">
      <c r="A7" s="13" t="s">
        <v>86</v>
      </c>
      <c r="B7" s="630" t="s">
        <v>1104</v>
      </c>
      <c r="C7" s="14"/>
      <c r="D7" s="119"/>
      <c r="F7" s="603"/>
      <c r="G7" s="603"/>
      <c r="H7" s="604"/>
      <c r="I7" s="603"/>
      <c r="J7" s="604"/>
      <c r="K7" s="603"/>
      <c r="L7" s="604"/>
      <c r="M7" s="603"/>
      <c r="N7" s="604"/>
      <c r="O7" s="603"/>
      <c r="P7" s="605"/>
    </row>
    <row r="8" spans="1:16" ht="24.75" customHeight="1">
      <c r="A8" s="13"/>
      <c r="B8" s="13"/>
      <c r="C8" s="14" t="s">
        <v>1105</v>
      </c>
      <c r="D8" s="119" t="s">
        <v>1148</v>
      </c>
      <c r="E8" s="603">
        <v>13000</v>
      </c>
      <c r="F8" s="604"/>
      <c r="G8" s="603">
        <v>13000</v>
      </c>
      <c r="H8" s="604"/>
      <c r="I8" s="603"/>
      <c r="J8" s="604"/>
      <c r="K8" s="603">
        <f>+G8+I8</f>
        <v>13000</v>
      </c>
      <c r="L8" s="604"/>
      <c r="M8" s="603">
        <v>3051.71</v>
      </c>
      <c r="N8" s="604"/>
      <c r="O8" s="603">
        <f>+K8-M8-5800</f>
        <v>4148.290000000001</v>
      </c>
      <c r="P8" s="605"/>
    </row>
    <row r="9" spans="1:16" ht="24.75" customHeight="1">
      <c r="A9" s="13"/>
      <c r="B9" s="13"/>
      <c r="C9" s="14" t="s">
        <v>1106</v>
      </c>
      <c r="D9" s="119" t="s">
        <v>1149</v>
      </c>
      <c r="E9" s="603">
        <v>9000</v>
      </c>
      <c r="F9" s="604"/>
      <c r="G9" s="603">
        <v>9000</v>
      </c>
      <c r="H9" s="604"/>
      <c r="I9" s="603"/>
      <c r="J9" s="604"/>
      <c r="K9" s="603">
        <f>+G9+I9</f>
        <v>9000</v>
      </c>
      <c r="L9" s="604"/>
      <c r="M9" s="603">
        <v>2423.78</v>
      </c>
      <c r="N9" s="604"/>
      <c r="O9" s="603">
        <f>+K9-M9-4000</f>
        <v>2576.2199999999993</v>
      </c>
      <c r="P9" s="605"/>
    </row>
    <row r="10" spans="1:16" ht="24.75" customHeight="1">
      <c r="A10" s="13"/>
      <c r="B10" s="13"/>
      <c r="C10" s="14" t="s">
        <v>1107</v>
      </c>
      <c r="D10" s="119" t="s">
        <v>1150</v>
      </c>
      <c r="E10" s="603">
        <v>8000</v>
      </c>
      <c r="F10" s="604"/>
      <c r="G10" s="603">
        <v>8000</v>
      </c>
      <c r="H10" s="604"/>
      <c r="I10" s="603"/>
      <c r="J10" s="604"/>
      <c r="K10" s="603">
        <f>+G10+I10</f>
        <v>8000</v>
      </c>
      <c r="L10" s="604"/>
      <c r="M10" s="603">
        <v>5662.36</v>
      </c>
      <c r="N10" s="604"/>
      <c r="O10" s="603">
        <f>+K10-M10</f>
        <v>2337.6400000000003</v>
      </c>
      <c r="P10" s="605"/>
    </row>
    <row r="11" spans="1:16" ht="24.75" customHeight="1">
      <c r="A11" s="13"/>
      <c r="B11" s="13"/>
      <c r="C11" s="14" t="s">
        <v>1108</v>
      </c>
      <c r="D11" s="119" t="s">
        <v>1151</v>
      </c>
      <c r="E11" s="603">
        <v>1750</v>
      </c>
      <c r="F11" s="604"/>
      <c r="G11" s="603">
        <v>1750</v>
      </c>
      <c r="H11" s="604"/>
      <c r="I11" s="603"/>
      <c r="J11" s="604"/>
      <c r="K11" s="603">
        <f>+G11+I11</f>
        <v>1750</v>
      </c>
      <c r="L11" s="604"/>
      <c r="M11" s="603">
        <v>885.65</v>
      </c>
      <c r="N11" s="604"/>
      <c r="O11" s="603">
        <f>+K11-M11</f>
        <v>864.35</v>
      </c>
      <c r="P11" s="605"/>
    </row>
    <row r="12" spans="1:16" ht="24.75" customHeight="1">
      <c r="A12" s="13"/>
      <c r="B12" s="13"/>
      <c r="C12" s="14" t="s">
        <v>1109</v>
      </c>
      <c r="D12" s="119" t="s">
        <v>1152</v>
      </c>
      <c r="E12" s="603">
        <v>8000</v>
      </c>
      <c r="F12" s="604"/>
      <c r="G12" s="603">
        <v>8000</v>
      </c>
      <c r="H12" s="604"/>
      <c r="I12" s="603"/>
      <c r="J12" s="609"/>
      <c r="K12" s="603">
        <f>+G12+I12</f>
        <v>8000</v>
      </c>
      <c r="L12" s="604"/>
      <c r="M12" s="603">
        <v>6252.13</v>
      </c>
      <c r="N12" s="604"/>
      <c r="O12" s="603">
        <f>+K12-M12</f>
        <v>1747.87</v>
      </c>
      <c r="P12" s="605"/>
    </row>
    <row r="13" spans="1:16" ht="24.75" customHeight="1">
      <c r="A13" s="13"/>
      <c r="B13" s="13"/>
      <c r="C13" s="14"/>
      <c r="D13" s="119" t="s">
        <v>86</v>
      </c>
      <c r="E13" s="603"/>
      <c r="F13" s="604"/>
      <c r="G13" s="603"/>
      <c r="H13" s="604"/>
      <c r="I13" s="603"/>
      <c r="J13" s="604"/>
      <c r="K13" s="603"/>
      <c r="L13" s="604"/>
      <c r="M13" s="603"/>
      <c r="N13" s="604"/>
      <c r="O13" s="603"/>
      <c r="P13" s="605"/>
    </row>
    <row r="14" spans="1:16" ht="24.75" customHeight="1">
      <c r="A14" s="13"/>
      <c r="B14" s="13"/>
      <c r="C14" s="14"/>
      <c r="D14" s="119"/>
      <c r="E14" s="603"/>
      <c r="F14" s="604"/>
      <c r="G14" s="603"/>
      <c r="H14" s="604"/>
      <c r="I14" s="603"/>
      <c r="J14" s="604"/>
      <c r="K14" s="603"/>
      <c r="L14" s="604"/>
      <c r="M14" s="603"/>
      <c r="N14" s="604"/>
      <c r="O14" s="603"/>
      <c r="P14" s="605"/>
    </row>
    <row r="15" spans="1:16" ht="24.75" customHeight="1">
      <c r="A15" s="13"/>
      <c r="B15" s="13"/>
      <c r="C15" s="14"/>
      <c r="D15" s="119"/>
      <c r="E15" s="603"/>
      <c r="F15" s="604"/>
      <c r="G15" s="603"/>
      <c r="H15" s="604"/>
      <c r="I15" s="603"/>
      <c r="J15" s="604"/>
      <c r="K15" s="603"/>
      <c r="L15" s="604"/>
      <c r="M15" s="603"/>
      <c r="N15" s="604"/>
      <c r="O15" s="603"/>
      <c r="P15" s="605"/>
    </row>
    <row r="16" spans="1:16" ht="24.75" customHeight="1">
      <c r="A16" s="13"/>
      <c r="B16" s="13"/>
      <c r="C16" s="14"/>
      <c r="D16" s="119"/>
      <c r="E16" s="603"/>
      <c r="F16" s="604"/>
      <c r="G16" s="603"/>
      <c r="H16" s="604"/>
      <c r="I16" s="603"/>
      <c r="J16" s="604"/>
      <c r="K16" s="603"/>
      <c r="L16" s="604"/>
      <c r="M16" s="603"/>
      <c r="N16" s="604"/>
      <c r="O16" s="603"/>
      <c r="P16" s="605"/>
    </row>
    <row r="17" spans="1:16" ht="24.75" customHeight="1" thickBot="1">
      <c r="A17" s="13"/>
      <c r="B17" s="13"/>
      <c r="C17" s="14"/>
      <c r="D17" s="119"/>
      <c r="E17" s="622"/>
      <c r="F17" s="623"/>
      <c r="G17" s="622"/>
      <c r="H17" s="623"/>
      <c r="I17" s="622"/>
      <c r="J17" s="623"/>
      <c r="K17" s="622"/>
      <c r="L17" s="623"/>
      <c r="M17" s="622"/>
      <c r="N17" s="623"/>
      <c r="O17" s="622"/>
      <c r="P17" s="624"/>
    </row>
    <row r="18" spans="1:16" ht="24.75" customHeight="1">
      <c r="A18" s="28"/>
      <c r="B18" s="28" t="s">
        <v>120</v>
      </c>
      <c r="C18" s="24"/>
      <c r="D18" s="111" t="s">
        <v>301</v>
      </c>
      <c r="E18" s="603">
        <f>SUM(E7:E17)+SUM('16'!D10:D25)+SUM('15a'!D6:D25)+SUM('15'!D6:D25)+SUM('14'!E6:E25)+SUM('13'!E6:E26)+SUM('12'!D6:D24)</f>
        <v>545300</v>
      </c>
      <c r="F18" s="631"/>
      <c r="G18" s="603">
        <f>SUM(G7:G17)+SUM('16'!F10:F25)+SUM('15a'!F6:F25)+SUM('15'!F6:F25)+SUM('14'!G6:G25)+SUM('13'!G6:G26)+SUM('12'!F6:F24)</f>
        <v>550328</v>
      </c>
      <c r="H18" s="631"/>
      <c r="I18" s="603"/>
      <c r="J18" s="604"/>
      <c r="K18" s="603">
        <f>SUM(K7:K17)+SUM('16'!J10:J25)+SUM('15a'!J6:J25)+SUM('15'!J6:J25)+SUM('14'!K6:K25)+SUM('13'!K6:K26)+SUM('12'!J6:J24)</f>
        <v>550328</v>
      </c>
      <c r="L18" s="631"/>
      <c r="M18" s="603">
        <f>SUM(M7:M17)+SUM('16'!L10:L25)+SUM('15a'!L6:L25)+SUM('15'!L6:L25)+SUM('14'!M6:M25)+SUM('13'!M6:M26)+SUM('12'!L6:L24)</f>
        <v>430278.95999999996</v>
      </c>
      <c r="N18" s="631"/>
      <c r="O18" s="603">
        <f>SUM(O7:O17)+SUM('16'!N10:N25)+SUM('15a'!N6:N25)+SUM('15'!N6:N25)+SUM('14'!O6:O25)+SUM('13'!O6:O26)+SUM('12'!N6:N24)</f>
        <v>69515.6</v>
      </c>
      <c r="P18" s="605"/>
    </row>
    <row r="19" spans="1:16" ht="24.75" customHeight="1">
      <c r="A19" s="28" t="s">
        <v>121</v>
      </c>
      <c r="B19" s="28"/>
      <c r="C19" s="24"/>
      <c r="D19" s="151" t="s">
        <v>602</v>
      </c>
      <c r="E19" s="603">
        <v>100</v>
      </c>
      <c r="F19" s="609"/>
      <c r="G19" s="603">
        <v>100</v>
      </c>
      <c r="H19" s="609"/>
      <c r="I19" s="606"/>
      <c r="J19" s="607"/>
      <c r="K19" s="603">
        <f>+G19+I19</f>
        <v>100</v>
      </c>
      <c r="L19" s="609"/>
      <c r="M19" s="603">
        <v>0</v>
      </c>
      <c r="N19" s="609"/>
      <c r="O19" s="603">
        <f>+K19-M19</f>
        <v>100</v>
      </c>
      <c r="P19" s="611"/>
    </row>
    <row r="20" spans="1:16" ht="15">
      <c r="A20" s="10" t="s">
        <v>122</v>
      </c>
      <c r="B20" s="10"/>
      <c r="C20" s="6"/>
      <c r="D20" s="117"/>
      <c r="E20" s="615"/>
      <c r="F20" s="616"/>
      <c r="G20" s="615"/>
      <c r="H20" s="616"/>
      <c r="I20" s="615"/>
      <c r="J20" s="616"/>
      <c r="K20" s="615"/>
      <c r="L20" s="616"/>
      <c r="M20" s="615"/>
      <c r="N20" s="616"/>
      <c r="O20" s="615"/>
      <c r="P20" s="617"/>
    </row>
    <row r="21" spans="1:16" ht="17.25" customHeight="1" thickBot="1">
      <c r="A21" s="28"/>
      <c r="B21" s="28" t="s">
        <v>123</v>
      </c>
      <c r="C21" s="24"/>
      <c r="D21" s="111" t="s">
        <v>302</v>
      </c>
      <c r="E21" s="622">
        <f>SUM(E18:E20)</f>
        <v>545400</v>
      </c>
      <c r="F21" s="623"/>
      <c r="G21" s="622">
        <f>SUM(G18:G20)</f>
        <v>550428</v>
      </c>
      <c r="H21" s="623"/>
      <c r="I21" s="622"/>
      <c r="J21" s="623"/>
      <c r="K21" s="622">
        <f>SUM(K18:K20)</f>
        <v>550428</v>
      </c>
      <c r="L21" s="623"/>
      <c r="M21" s="622">
        <f>SUM(M18:M20)</f>
        <v>430278.95999999996</v>
      </c>
      <c r="N21" s="623"/>
      <c r="O21" s="622">
        <f>SUM(O18:O20)</f>
        <v>69615.6</v>
      </c>
      <c r="P21" s="624"/>
    </row>
    <row r="22" spans="1:16" ht="24.75" customHeight="1">
      <c r="A22" s="10"/>
      <c r="B22" s="10" t="s">
        <v>124</v>
      </c>
      <c r="C22" s="6"/>
      <c r="D22" s="111"/>
      <c r="E22" s="603"/>
      <c r="F22" s="604"/>
      <c r="G22" s="603"/>
      <c r="H22" s="604"/>
      <c r="I22" s="603"/>
      <c r="J22" s="604"/>
      <c r="K22" s="603"/>
      <c r="L22" s="604"/>
      <c r="M22" s="603"/>
      <c r="N22" s="604"/>
      <c r="O22" s="603"/>
      <c r="P22" s="605"/>
    </row>
    <row r="23" spans="1:16" ht="24.75" customHeight="1">
      <c r="A23" s="28"/>
      <c r="B23" s="28" t="s">
        <v>98</v>
      </c>
      <c r="C23" s="24"/>
      <c r="D23" s="111" t="s">
        <v>303</v>
      </c>
      <c r="E23" s="603">
        <f>+'16'!D12+'15a'!D8+'15'!D20+'14'!E23+'14'!E19+'14'!E13+'13'!E25+'13'!E11+'13'!E7+'12'!D8+'12'!D12+'12'!D16+'12'!D20+'13'!E22</f>
        <v>183200</v>
      </c>
      <c r="F23" s="604"/>
      <c r="G23" s="603">
        <f>+'16'!F12+'15a'!F8+'15'!F20+'14'!G23+'14'!G19+'14'!G13+'13'!G25+'13'!G11+'13'!G7+'12'!F8+'12'!F12+'12'!F16+'12'!F20+'13'!G22</f>
        <v>205354</v>
      </c>
      <c r="H23" s="604"/>
      <c r="I23" s="603"/>
      <c r="J23" s="604"/>
      <c r="K23" s="603">
        <f>+'16'!J12+'15a'!J8+'15'!J20+'14'!K23+'14'!K19+'14'!K13+'13'!K25+'13'!K11+'13'!K7+'12'!J8+'12'!J12+'12'!J16+'12'!J20+'13'!K22</f>
        <v>203354</v>
      </c>
      <c r="L23" s="604"/>
      <c r="M23" s="603">
        <f>+'16'!L12+'15a'!L8+'15'!L20+'14'!M23+'14'!M19+'14'!M13+'13'!M25+'13'!M11+'13'!M7+'12'!L8+'12'!L12+'12'!L16+'12'!L20+'13'!M22</f>
        <v>163546.67</v>
      </c>
      <c r="N23" s="604"/>
      <c r="O23" s="603">
        <f>+'16'!N12+'15a'!N8+'15'!N20+'14'!O23+'14'!O19+'14'!O13+'13'!O25+'13'!O11+'13'!O7+'12'!N8+'12'!N12+'12'!N16+'12'!N20+'13'!O22</f>
        <v>17807.33</v>
      </c>
      <c r="P23" s="605"/>
    </row>
    <row r="24" spans="1:16" ht="24.75" customHeight="1" thickBot="1">
      <c r="A24" s="3"/>
      <c r="B24" s="3" t="s">
        <v>125</v>
      </c>
      <c r="C24" s="8"/>
      <c r="D24" s="153" t="s">
        <v>304</v>
      </c>
      <c r="E24" s="612">
        <f>+E21-E23</f>
        <v>362200</v>
      </c>
      <c r="F24" s="613"/>
      <c r="G24" s="612">
        <f>+G21-G23</f>
        <v>345074</v>
      </c>
      <c r="H24" s="613"/>
      <c r="I24" s="612"/>
      <c r="J24" s="613"/>
      <c r="K24" s="612">
        <f>+K21-K23</f>
        <v>347074</v>
      </c>
      <c r="L24" s="613"/>
      <c r="M24" s="612">
        <f>+M21-M23</f>
        <v>266732.2899999999</v>
      </c>
      <c r="N24" s="613"/>
      <c r="O24" s="612">
        <f>+O21-O23</f>
        <v>51808.270000000004</v>
      </c>
      <c r="P24" s="614"/>
    </row>
    <row r="25" ht="22.5" customHeight="1" thickTop="1">
      <c r="G25" s="104" t="s">
        <v>126</v>
      </c>
    </row>
    <row r="26" ht="24.75" customHeight="1"/>
    <row r="27" ht="24.75" customHeight="1">
      <c r="C27" s="135"/>
    </row>
    <row r="28" ht="24.75" customHeight="1"/>
    <row r="29" ht="24.75" customHeight="1"/>
    <row r="30" ht="24.75" customHeight="1"/>
    <row r="31" ht="24.75" customHeight="1">
      <c r="D31" s="134"/>
    </row>
    <row r="32" ht="24.75" customHeight="1">
      <c r="D32" s="134"/>
    </row>
    <row r="33" ht="15">
      <c r="D33" s="134"/>
    </row>
    <row r="34" ht="15">
      <c r="D34" s="134"/>
    </row>
    <row r="35" ht="15">
      <c r="D35" s="134"/>
    </row>
    <row r="40" ht="24.75" customHeight="1">
      <c r="C40" s="144"/>
    </row>
    <row r="41" ht="24.75" customHeight="1"/>
    <row r="42" ht="24.75" customHeight="1"/>
    <row r="43" ht="24.75" customHeight="1"/>
    <row r="44" ht="24.75" customHeight="1">
      <c r="D44" s="134"/>
    </row>
    <row r="45" ht="24.75" customHeight="1">
      <c r="D45" s="134"/>
    </row>
    <row r="46" ht="24.75" customHeight="1">
      <c r="D46" s="134"/>
    </row>
    <row r="47" ht="24.75" customHeight="1">
      <c r="D47" s="134"/>
    </row>
    <row r="48" ht="24.75" customHeight="1">
      <c r="D48" s="134"/>
    </row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90" ht="24.75" customHeight="1"/>
    <row r="91" ht="24.75" customHeight="1"/>
    <row r="92" ht="12" customHeight="1"/>
    <row r="93" ht="12.75" customHeight="1"/>
    <row r="94" ht="12" customHeight="1"/>
    <row r="95" ht="12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12" customHeight="1"/>
    <row r="104" ht="12.75" customHeight="1"/>
    <row r="105" ht="24.75" customHeight="1"/>
    <row r="106" ht="12" customHeight="1"/>
    <row r="107" ht="12.75" customHeight="1"/>
    <row r="108" ht="24.75" customHeight="1"/>
    <row r="109" ht="12" customHeight="1"/>
    <row r="110" ht="12.75" customHeight="1"/>
    <row r="111" ht="24.75" customHeight="1"/>
    <row r="112" ht="12" customHeight="1"/>
    <row r="113" ht="12.75" customHeight="1"/>
    <row r="121" ht="12" customHeight="1"/>
    <row r="122" ht="12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33" ht="24.75" customHeight="1"/>
    <row r="134" ht="12" customHeight="1"/>
    <row r="135" ht="12.75" customHeight="1"/>
    <row r="136" ht="12" customHeight="1"/>
    <row r="137" ht="12.75" customHeight="1"/>
    <row r="138" ht="12" customHeight="1"/>
    <row r="139" ht="12.75" customHeight="1"/>
    <row r="140" ht="12" customHeight="1"/>
    <row r="141" ht="12.75" customHeight="1"/>
    <row r="142" ht="24.75" customHeight="1"/>
    <row r="143" ht="12" customHeight="1"/>
    <row r="144" ht="12.75" customHeight="1"/>
    <row r="145" ht="24.75" customHeight="1"/>
    <row r="146" ht="24.75" customHeight="1"/>
    <row r="317" ht="24.75" customHeight="1"/>
    <row r="318" ht="13.5" customHeight="1"/>
    <row r="319" ht="13.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</sheetData>
  <sheetProtection/>
  <mergeCells count="13">
    <mergeCell ref="I4:J4"/>
    <mergeCell ref="K4:L4"/>
    <mergeCell ref="M4:N4"/>
    <mergeCell ref="O4:P4"/>
    <mergeCell ref="E2:L2"/>
    <mergeCell ref="M2:P2"/>
    <mergeCell ref="I3:J3"/>
    <mergeCell ref="K3:L3"/>
    <mergeCell ref="M5:N5"/>
    <mergeCell ref="E5:F5"/>
    <mergeCell ref="G5:H5"/>
    <mergeCell ref="I5:J5"/>
    <mergeCell ref="K5:L5"/>
  </mergeCells>
  <printOptions/>
  <pageMargins left="0.333" right="0.5" top="0.25" bottom="0.46" header="0.5" footer="0.5"/>
  <pageSetup fitToHeight="1" fitToWidth="1" horizontalDpi="300" verticalDpi="300" orientation="landscape" paperSize="5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5"/>
  <sheetViews>
    <sheetView defaultGridColor="0" zoomScale="70" zoomScaleNormal="70" zoomScalePageLayoutView="0" colorId="22" workbookViewId="0" topLeftCell="A10">
      <selection activeCell="I17" sqref="I17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88</v>
      </c>
      <c r="B2" s="6"/>
      <c r="C2" s="101"/>
      <c r="D2" s="852" t="s">
        <v>89</v>
      </c>
      <c r="E2" s="842"/>
      <c r="F2" s="842"/>
      <c r="G2" s="842"/>
      <c r="H2" s="842"/>
      <c r="I2" s="842"/>
      <c r="J2" s="842"/>
      <c r="K2" s="853"/>
      <c r="L2" s="852" t="str">
        <f>Expendpast</f>
        <v>          Expended 2016</v>
      </c>
      <c r="M2" s="842"/>
      <c r="N2" s="842"/>
      <c r="O2" s="843"/>
    </row>
    <row r="3" spans="1:15" ht="18.75" customHeight="1" thickTop="1">
      <c r="A3" s="1"/>
      <c r="B3" s="6"/>
      <c r="C3" s="101" t="s">
        <v>703</v>
      </c>
      <c r="D3" s="10"/>
      <c r="E3" s="6"/>
      <c r="F3" s="10"/>
      <c r="G3" s="6"/>
      <c r="H3" s="856" t="str">
        <f>forpastBy</f>
        <v>for 2016 By</v>
      </c>
      <c r="I3" s="855"/>
      <c r="J3" s="856" t="str">
        <f>totalpast</f>
        <v>Total for 2016</v>
      </c>
      <c r="K3" s="855"/>
      <c r="L3" s="10"/>
      <c r="M3" s="6"/>
      <c r="N3" s="10"/>
      <c r="O3" s="11"/>
    </row>
    <row r="4" spans="1:15" ht="17.25" customHeight="1">
      <c r="A4" s="1"/>
      <c r="B4" s="20"/>
      <c r="C4" s="101"/>
      <c r="D4" s="10"/>
      <c r="E4" s="6"/>
      <c r="F4" s="10"/>
      <c r="G4" s="6"/>
      <c r="H4" s="844" t="s">
        <v>91</v>
      </c>
      <c r="I4" s="845"/>
      <c r="J4" s="844" t="s">
        <v>92</v>
      </c>
      <c r="K4" s="845"/>
      <c r="L4" s="844" t="s">
        <v>93</v>
      </c>
      <c r="M4" s="845"/>
      <c r="N4" s="844" t="s">
        <v>94</v>
      </c>
      <c r="O4" s="848"/>
    </row>
    <row r="5" spans="1:15" ht="17.25" customHeight="1" thickBot="1">
      <c r="A5" s="2"/>
      <c r="B5" s="8"/>
      <c r="C5" s="103"/>
      <c r="D5" s="857" t="str">
        <f>forcurrent</f>
        <v>for 2017</v>
      </c>
      <c r="E5" s="851"/>
      <c r="F5" s="846" t="str">
        <f>forpast</f>
        <v>for 2016</v>
      </c>
      <c r="G5" s="847"/>
      <c r="H5" s="846" t="s">
        <v>95</v>
      </c>
      <c r="I5" s="847"/>
      <c r="J5" s="846" t="s">
        <v>96</v>
      </c>
      <c r="K5" s="847"/>
      <c r="L5" s="846" t="s">
        <v>97</v>
      </c>
      <c r="M5" s="847"/>
      <c r="N5" s="3"/>
      <c r="O5" s="9"/>
    </row>
    <row r="6" spans="1:15" ht="13.5" customHeight="1" thickTop="1">
      <c r="A6" s="32" t="s">
        <v>127</v>
      </c>
      <c r="B6" s="33"/>
      <c r="C6" s="21"/>
      <c r="D6" s="22"/>
      <c r="E6" s="21"/>
      <c r="F6" s="22"/>
      <c r="G6" s="21"/>
      <c r="H6" s="22"/>
      <c r="I6" s="21"/>
      <c r="J6" s="22"/>
      <c r="K6" s="21"/>
      <c r="L6" s="22"/>
      <c r="M6" s="21"/>
      <c r="N6" s="22"/>
      <c r="O6" s="23"/>
    </row>
    <row r="7" spans="1:15" ht="12.75" customHeight="1">
      <c r="A7" s="34" t="s">
        <v>128</v>
      </c>
      <c r="B7" s="35"/>
      <c r="C7" s="105" t="s">
        <v>107</v>
      </c>
      <c r="D7" s="106" t="s">
        <v>107</v>
      </c>
      <c r="E7" s="105" t="s">
        <v>107</v>
      </c>
      <c r="F7" s="106" t="s">
        <v>107</v>
      </c>
      <c r="G7" s="105" t="s">
        <v>107</v>
      </c>
      <c r="H7" s="106" t="s">
        <v>107</v>
      </c>
      <c r="I7" s="105" t="s">
        <v>107</v>
      </c>
      <c r="J7" s="106" t="s">
        <v>107</v>
      </c>
      <c r="K7" s="105" t="s">
        <v>107</v>
      </c>
      <c r="L7" s="106" t="s">
        <v>107</v>
      </c>
      <c r="M7" s="105" t="s">
        <v>107</v>
      </c>
      <c r="N7" s="106" t="s">
        <v>107</v>
      </c>
      <c r="O7" s="107" t="s">
        <v>107</v>
      </c>
    </row>
    <row r="8" spans="1:15" ht="24.75" customHeight="1">
      <c r="A8" s="28" t="s">
        <v>129</v>
      </c>
      <c r="B8" s="14"/>
      <c r="C8" s="105" t="s">
        <v>107</v>
      </c>
      <c r="D8" s="106" t="s">
        <v>107</v>
      </c>
      <c r="E8" s="105" t="s">
        <v>107</v>
      </c>
      <c r="F8" s="106" t="s">
        <v>107</v>
      </c>
      <c r="G8" s="105" t="s">
        <v>107</v>
      </c>
      <c r="H8" s="106" t="s">
        <v>107</v>
      </c>
      <c r="I8" s="105" t="s">
        <v>107</v>
      </c>
      <c r="J8" s="106" t="s">
        <v>107</v>
      </c>
      <c r="K8" s="105" t="s">
        <v>107</v>
      </c>
      <c r="L8" s="106" t="s">
        <v>107</v>
      </c>
      <c r="M8" s="105" t="s">
        <v>107</v>
      </c>
      <c r="N8" s="106" t="s">
        <v>107</v>
      </c>
      <c r="O8" s="107" t="s">
        <v>107</v>
      </c>
    </row>
    <row r="9" spans="1:15" ht="24.75" customHeight="1">
      <c r="A9" s="13"/>
      <c r="B9" s="14" t="s">
        <v>130</v>
      </c>
      <c r="C9" s="151" t="s">
        <v>603</v>
      </c>
      <c r="D9" s="627">
        <v>0</v>
      </c>
      <c r="E9" s="632"/>
      <c r="F9" s="627">
        <v>0</v>
      </c>
      <c r="G9" s="632"/>
      <c r="H9" s="637" t="s">
        <v>107</v>
      </c>
      <c r="I9" s="638" t="s">
        <v>107</v>
      </c>
      <c r="J9" s="627">
        <v>0</v>
      </c>
      <c r="K9" s="632"/>
      <c r="L9" s="627">
        <v>0</v>
      </c>
      <c r="M9" s="632"/>
      <c r="N9" s="106" t="s">
        <v>107</v>
      </c>
      <c r="O9" s="107" t="s">
        <v>107</v>
      </c>
    </row>
    <row r="10" spans="1:15" ht="24.75" customHeight="1">
      <c r="A10" s="13"/>
      <c r="B10" s="14"/>
      <c r="C10" s="119"/>
      <c r="D10" s="627"/>
      <c r="E10" s="632"/>
      <c r="F10" s="627"/>
      <c r="G10" s="632"/>
      <c r="H10" s="637" t="s">
        <v>107</v>
      </c>
      <c r="I10" s="638" t="s">
        <v>107</v>
      </c>
      <c r="J10" s="627"/>
      <c r="K10" s="632"/>
      <c r="L10" s="627"/>
      <c r="M10" s="632"/>
      <c r="N10" s="106" t="s">
        <v>107</v>
      </c>
      <c r="O10" s="107" t="s">
        <v>107</v>
      </c>
    </row>
    <row r="11" spans="1:15" ht="24.75" customHeight="1">
      <c r="A11" s="13"/>
      <c r="B11" s="14"/>
      <c r="C11" s="119"/>
      <c r="D11" s="627"/>
      <c r="E11" s="632"/>
      <c r="F11" s="627"/>
      <c r="G11" s="632"/>
      <c r="H11" s="637" t="s">
        <v>107</v>
      </c>
      <c r="I11" s="638" t="s">
        <v>107</v>
      </c>
      <c r="J11" s="627"/>
      <c r="K11" s="632"/>
      <c r="L11" s="627"/>
      <c r="M11" s="632"/>
      <c r="N11" s="106" t="s">
        <v>107</v>
      </c>
      <c r="O11" s="107" t="s">
        <v>107</v>
      </c>
    </row>
    <row r="12" spans="1:15" ht="24.75" customHeight="1">
      <c r="A12" s="13"/>
      <c r="B12" s="14"/>
      <c r="C12" s="119"/>
      <c r="D12" s="627"/>
      <c r="E12" s="628"/>
      <c r="F12" s="627"/>
      <c r="G12" s="628"/>
      <c r="H12" s="637" t="s">
        <v>107</v>
      </c>
      <c r="I12" s="638" t="s">
        <v>107</v>
      </c>
      <c r="J12" s="627"/>
      <c r="K12" s="628"/>
      <c r="L12" s="627"/>
      <c r="M12" s="628"/>
      <c r="N12" s="106" t="s">
        <v>107</v>
      </c>
      <c r="O12" s="107" t="s">
        <v>107</v>
      </c>
    </row>
    <row r="13" spans="1:15" ht="24.75" customHeight="1">
      <c r="A13" s="13"/>
      <c r="B13" s="14"/>
      <c r="C13" s="119"/>
      <c r="D13" s="627"/>
      <c r="E13" s="628"/>
      <c r="F13" s="627"/>
      <c r="G13" s="628"/>
      <c r="H13" s="637" t="s">
        <v>107</v>
      </c>
      <c r="I13" s="638" t="s">
        <v>107</v>
      </c>
      <c r="J13" s="627"/>
      <c r="K13" s="628"/>
      <c r="L13" s="627"/>
      <c r="M13" s="628"/>
      <c r="N13" s="106" t="s">
        <v>107</v>
      </c>
      <c r="O13" s="107" t="s">
        <v>107</v>
      </c>
    </row>
    <row r="14" spans="1:15" ht="24.75" customHeight="1">
      <c r="A14" s="13"/>
      <c r="B14" s="14"/>
      <c r="C14" s="119"/>
      <c r="D14" s="627"/>
      <c r="E14" s="628"/>
      <c r="F14" s="627"/>
      <c r="G14" s="628"/>
      <c r="H14" s="637" t="s">
        <v>107</v>
      </c>
      <c r="I14" s="638" t="s">
        <v>107</v>
      </c>
      <c r="J14" s="627"/>
      <c r="K14" s="628"/>
      <c r="L14" s="627"/>
      <c r="M14" s="628"/>
      <c r="N14" s="106" t="s">
        <v>107</v>
      </c>
      <c r="O14" s="107" t="s">
        <v>107</v>
      </c>
    </row>
    <row r="15" spans="1:15" ht="24.75" customHeight="1">
      <c r="A15" s="13"/>
      <c r="B15" s="14"/>
      <c r="C15" s="119"/>
      <c r="D15" s="627"/>
      <c r="E15" s="628"/>
      <c r="F15" s="627"/>
      <c r="G15" s="628"/>
      <c r="H15" s="637" t="s">
        <v>107</v>
      </c>
      <c r="I15" s="638" t="s">
        <v>107</v>
      </c>
      <c r="J15" s="627"/>
      <c r="K15" s="628"/>
      <c r="L15" s="627"/>
      <c r="M15" s="628"/>
      <c r="N15" s="106" t="s">
        <v>107</v>
      </c>
      <c r="O15" s="107" t="s">
        <v>107</v>
      </c>
    </row>
    <row r="16" spans="1:15" ht="24.75" customHeight="1">
      <c r="A16" s="13"/>
      <c r="B16" s="14"/>
      <c r="C16" s="119"/>
      <c r="D16" s="627"/>
      <c r="E16" s="628"/>
      <c r="F16" s="627"/>
      <c r="G16" s="628"/>
      <c r="H16" s="637" t="s">
        <v>107</v>
      </c>
      <c r="I16" s="638" t="s">
        <v>107</v>
      </c>
      <c r="J16" s="627"/>
      <c r="K16" s="628"/>
      <c r="L16" s="627"/>
      <c r="M16" s="628"/>
      <c r="N16" s="106" t="s">
        <v>107</v>
      </c>
      <c r="O16" s="107" t="s">
        <v>107</v>
      </c>
    </row>
    <row r="17" spans="1:15" ht="24.75" customHeight="1">
      <c r="A17" s="13"/>
      <c r="B17" s="14"/>
      <c r="C17" s="119"/>
      <c r="D17" s="627"/>
      <c r="E17" s="628"/>
      <c r="F17" s="627"/>
      <c r="G17" s="628"/>
      <c r="H17" s="637" t="s">
        <v>107</v>
      </c>
      <c r="I17" s="638" t="s">
        <v>107</v>
      </c>
      <c r="J17" s="627"/>
      <c r="K17" s="628"/>
      <c r="L17" s="627"/>
      <c r="M17" s="628"/>
      <c r="N17" s="106" t="s">
        <v>107</v>
      </c>
      <c r="O17" s="107" t="s">
        <v>107</v>
      </c>
    </row>
    <row r="18" spans="1:15" ht="24.75" customHeight="1">
      <c r="A18" s="13"/>
      <c r="B18" s="14"/>
      <c r="C18" s="119"/>
      <c r="D18" s="627"/>
      <c r="E18" s="628"/>
      <c r="F18" s="627"/>
      <c r="G18" s="628"/>
      <c r="H18" s="637" t="s">
        <v>107</v>
      </c>
      <c r="I18" s="638" t="s">
        <v>107</v>
      </c>
      <c r="J18" s="627"/>
      <c r="K18" s="628"/>
      <c r="L18" s="627"/>
      <c r="M18" s="628"/>
      <c r="N18" s="106" t="s">
        <v>107</v>
      </c>
      <c r="O18" s="107" t="s">
        <v>107</v>
      </c>
    </row>
    <row r="19" spans="1:15" ht="24.75" customHeight="1">
      <c r="A19" s="13"/>
      <c r="B19" s="14"/>
      <c r="C19" s="14"/>
      <c r="D19" s="627"/>
      <c r="E19" s="628"/>
      <c r="F19" s="627"/>
      <c r="G19" s="628"/>
      <c r="H19" s="637" t="s">
        <v>107</v>
      </c>
      <c r="I19" s="638" t="s">
        <v>107</v>
      </c>
      <c r="J19" s="627"/>
      <c r="K19" s="628"/>
      <c r="L19" s="627"/>
      <c r="M19" s="628"/>
      <c r="N19" s="106" t="s">
        <v>107</v>
      </c>
      <c r="O19" s="107" t="s">
        <v>107</v>
      </c>
    </row>
    <row r="20" spans="1:15" ht="24.75" customHeight="1">
      <c r="A20" s="13"/>
      <c r="B20" s="14"/>
      <c r="C20" s="14"/>
      <c r="D20" s="627"/>
      <c r="E20" s="628"/>
      <c r="F20" s="627"/>
      <c r="G20" s="628"/>
      <c r="H20" s="637" t="s">
        <v>107</v>
      </c>
      <c r="I20" s="638" t="s">
        <v>107</v>
      </c>
      <c r="J20" s="627"/>
      <c r="K20" s="628"/>
      <c r="L20" s="627"/>
      <c r="M20" s="628"/>
      <c r="N20" s="106" t="s">
        <v>107</v>
      </c>
      <c r="O20" s="107" t="s">
        <v>107</v>
      </c>
    </row>
    <row r="21" spans="1:15" ht="24.75" customHeight="1">
      <c r="A21" s="13"/>
      <c r="B21" s="14"/>
      <c r="C21" s="14"/>
      <c r="D21" s="627"/>
      <c r="E21" s="628"/>
      <c r="F21" s="627"/>
      <c r="G21" s="628"/>
      <c r="H21" s="637" t="s">
        <v>107</v>
      </c>
      <c r="I21" s="638" t="s">
        <v>107</v>
      </c>
      <c r="J21" s="627"/>
      <c r="K21" s="628"/>
      <c r="L21" s="627"/>
      <c r="M21" s="628"/>
      <c r="N21" s="106" t="s">
        <v>107</v>
      </c>
      <c r="O21" s="107" t="s">
        <v>107</v>
      </c>
    </row>
    <row r="22" spans="1:15" ht="24.75" customHeight="1">
      <c r="A22" s="13"/>
      <c r="B22" s="14"/>
      <c r="C22" s="14"/>
      <c r="D22" s="627"/>
      <c r="E22" s="628"/>
      <c r="F22" s="627"/>
      <c r="G22" s="628"/>
      <c r="H22" s="637" t="s">
        <v>107</v>
      </c>
      <c r="I22" s="638" t="s">
        <v>107</v>
      </c>
      <c r="J22" s="627"/>
      <c r="K22" s="628"/>
      <c r="L22" s="627"/>
      <c r="M22" s="628"/>
      <c r="N22" s="106" t="s">
        <v>107</v>
      </c>
      <c r="O22" s="107" t="s">
        <v>107</v>
      </c>
    </row>
    <row r="23" spans="1:15" ht="24.75" customHeight="1">
      <c r="A23" s="13"/>
      <c r="B23" s="14"/>
      <c r="C23" s="14"/>
      <c r="D23" s="627"/>
      <c r="E23" s="628"/>
      <c r="F23" s="627"/>
      <c r="G23" s="628"/>
      <c r="H23" s="637" t="s">
        <v>107</v>
      </c>
      <c r="I23" s="638" t="s">
        <v>107</v>
      </c>
      <c r="J23" s="627"/>
      <c r="K23" s="628"/>
      <c r="L23" s="627"/>
      <c r="M23" s="628"/>
      <c r="N23" s="106" t="s">
        <v>107</v>
      </c>
      <c r="O23" s="107" t="s">
        <v>107</v>
      </c>
    </row>
    <row r="24" spans="1:15" ht="24.75" customHeight="1" thickBot="1">
      <c r="A24" s="2"/>
      <c r="B24" s="17"/>
      <c r="C24" s="17"/>
      <c r="D24" s="635"/>
      <c r="E24" s="636"/>
      <c r="F24" s="635"/>
      <c r="G24" s="636"/>
      <c r="H24" s="639" t="s">
        <v>107</v>
      </c>
      <c r="I24" s="640" t="s">
        <v>107</v>
      </c>
      <c r="J24" s="635"/>
      <c r="K24" s="636"/>
      <c r="L24" s="635"/>
      <c r="M24" s="636"/>
      <c r="N24" s="108" t="s">
        <v>107</v>
      </c>
      <c r="O24" s="109" t="s">
        <v>107</v>
      </c>
    </row>
    <row r="25" ht="22.5" customHeight="1" thickTop="1">
      <c r="F25" s="104" t="s">
        <v>131</v>
      </c>
    </row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1"/>
  <sheetViews>
    <sheetView defaultGridColor="0" zoomScale="80" zoomScaleNormal="80" colorId="22" workbookViewId="0" topLeftCell="A5">
      <selection activeCell="F19" sqref="F19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88</v>
      </c>
      <c r="B2" s="6"/>
      <c r="C2" s="101"/>
      <c r="D2" s="852" t="s">
        <v>89</v>
      </c>
      <c r="E2" s="842"/>
      <c r="F2" s="842"/>
      <c r="G2" s="842"/>
      <c r="H2" s="842"/>
      <c r="I2" s="842"/>
      <c r="J2" s="842"/>
      <c r="K2" s="853"/>
      <c r="L2" s="852" t="str">
        <f>Expendpast</f>
        <v>          Expended 2016</v>
      </c>
      <c r="M2" s="842"/>
      <c r="N2" s="842"/>
      <c r="O2" s="843"/>
    </row>
    <row r="3" spans="1:15" ht="19.5" customHeight="1" thickTop="1">
      <c r="A3" s="1"/>
      <c r="B3" s="6"/>
      <c r="C3" s="101" t="s">
        <v>703</v>
      </c>
      <c r="D3" s="10"/>
      <c r="E3" s="6"/>
      <c r="F3" s="10"/>
      <c r="G3" s="6"/>
      <c r="H3" s="856" t="str">
        <f>forpastBy</f>
        <v>for 2016 By</v>
      </c>
      <c r="I3" s="855"/>
      <c r="J3" s="856" t="str">
        <f>totalpast</f>
        <v>Total for 2016</v>
      </c>
      <c r="K3" s="855"/>
      <c r="L3" s="10"/>
      <c r="M3" s="6"/>
      <c r="N3" s="10"/>
      <c r="O3" s="11"/>
    </row>
    <row r="4" spans="1:15" ht="17.25" customHeight="1">
      <c r="A4" s="1"/>
      <c r="B4" s="6"/>
      <c r="C4" s="101"/>
      <c r="D4" s="10"/>
      <c r="E4" s="6"/>
      <c r="F4" s="10"/>
      <c r="G4" s="6"/>
      <c r="H4" s="844" t="s">
        <v>91</v>
      </c>
      <c r="I4" s="845"/>
      <c r="J4" s="844" t="s">
        <v>92</v>
      </c>
      <c r="K4" s="845"/>
      <c r="L4" s="844" t="s">
        <v>93</v>
      </c>
      <c r="M4" s="845"/>
      <c r="N4" s="844" t="s">
        <v>94</v>
      </c>
      <c r="O4" s="848"/>
    </row>
    <row r="5" spans="1:15" ht="19.5" customHeight="1" thickBot="1">
      <c r="A5" s="2"/>
      <c r="B5" s="8"/>
      <c r="C5" s="103"/>
      <c r="D5" s="857" t="str">
        <f>forcurrent</f>
        <v>for 2017</v>
      </c>
      <c r="E5" s="851"/>
      <c r="F5" s="846" t="str">
        <f>forpast</f>
        <v>for 2016</v>
      </c>
      <c r="G5" s="847"/>
      <c r="H5" s="846" t="s">
        <v>95</v>
      </c>
      <c r="I5" s="847"/>
      <c r="J5" s="846" t="s">
        <v>96</v>
      </c>
      <c r="K5" s="847"/>
      <c r="L5" s="846" t="s">
        <v>97</v>
      </c>
      <c r="M5" s="847"/>
      <c r="N5" s="3"/>
      <c r="O5" s="9"/>
    </row>
    <row r="6" spans="1:15" ht="15" thickTop="1">
      <c r="A6" s="1" t="s">
        <v>127</v>
      </c>
      <c r="B6" s="21"/>
      <c r="C6" s="21"/>
      <c r="D6" s="22"/>
      <c r="E6" s="21"/>
      <c r="F6" s="22"/>
      <c r="G6" s="21"/>
      <c r="H6" s="22"/>
      <c r="I6" s="21"/>
      <c r="J6" s="22"/>
      <c r="K6" s="21"/>
      <c r="L6" s="22"/>
      <c r="M6" s="21"/>
      <c r="N6" s="22"/>
      <c r="O6" s="23"/>
    </row>
    <row r="7" spans="1:15" ht="15">
      <c r="A7" s="13" t="s">
        <v>132</v>
      </c>
      <c r="B7" s="14"/>
      <c r="C7" s="119" t="s">
        <v>270</v>
      </c>
      <c r="D7" s="106" t="s">
        <v>107</v>
      </c>
      <c r="E7" s="105" t="s">
        <v>107</v>
      </c>
      <c r="F7" s="106" t="s">
        <v>107</v>
      </c>
      <c r="G7" s="105" t="s">
        <v>107</v>
      </c>
      <c r="H7" s="106" t="s">
        <v>107</v>
      </c>
      <c r="I7" s="105" t="s">
        <v>107</v>
      </c>
      <c r="J7" s="106" t="s">
        <v>107</v>
      </c>
      <c r="K7" s="105" t="s">
        <v>107</v>
      </c>
      <c r="L7" s="106" t="s">
        <v>107</v>
      </c>
      <c r="M7" s="105" t="s">
        <v>107</v>
      </c>
      <c r="N7" s="106" t="s">
        <v>107</v>
      </c>
      <c r="O7" s="107" t="s">
        <v>107</v>
      </c>
    </row>
    <row r="8" spans="1:15" ht="24.75" customHeight="1">
      <c r="A8" s="13" t="s">
        <v>133</v>
      </c>
      <c r="B8" s="14"/>
      <c r="C8" s="119" t="s">
        <v>270</v>
      </c>
      <c r="D8" s="106" t="s">
        <v>107</v>
      </c>
      <c r="E8" s="105" t="s">
        <v>107</v>
      </c>
      <c r="F8" s="106" t="s">
        <v>107</v>
      </c>
      <c r="G8" s="105" t="s">
        <v>107</v>
      </c>
      <c r="H8" s="106" t="s">
        <v>107</v>
      </c>
      <c r="I8" s="105" t="s">
        <v>107</v>
      </c>
      <c r="J8" s="106" t="s">
        <v>107</v>
      </c>
      <c r="K8" s="105" t="s">
        <v>107</v>
      </c>
      <c r="L8" s="106" t="s">
        <v>107</v>
      </c>
      <c r="M8" s="105" t="s">
        <v>107</v>
      </c>
      <c r="N8" s="106" t="s">
        <v>107</v>
      </c>
      <c r="O8" s="107" t="s">
        <v>107</v>
      </c>
    </row>
    <row r="9" spans="1:15" ht="15">
      <c r="A9" s="36"/>
      <c r="B9" s="33" t="s">
        <v>134</v>
      </c>
      <c r="C9" s="115"/>
      <c r="D9" s="641"/>
      <c r="E9" s="642"/>
      <c r="F9" s="641"/>
      <c r="G9" s="642"/>
      <c r="H9" s="641"/>
      <c r="I9" s="642"/>
      <c r="J9" s="641"/>
      <c r="K9" s="642"/>
      <c r="L9" s="641"/>
      <c r="M9" s="642"/>
      <c r="N9" s="641"/>
      <c r="O9" s="643"/>
    </row>
    <row r="10" spans="1:15" ht="15">
      <c r="A10" s="37"/>
      <c r="B10" s="35" t="s">
        <v>135</v>
      </c>
      <c r="C10" s="151" t="s">
        <v>604</v>
      </c>
      <c r="D10" s="627">
        <v>15234</v>
      </c>
      <c r="E10" s="632"/>
      <c r="F10" s="627">
        <v>10962</v>
      </c>
      <c r="G10" s="632"/>
      <c r="H10" s="627"/>
      <c r="I10" s="628"/>
      <c r="J10" s="627">
        <f>+F10+H10</f>
        <v>10962</v>
      </c>
      <c r="K10" s="628"/>
      <c r="L10" s="627">
        <v>10625</v>
      </c>
      <c r="M10" s="628"/>
      <c r="N10" s="627">
        <f>+J10-L10</f>
        <v>337</v>
      </c>
      <c r="O10" s="629"/>
    </row>
    <row r="11" spans="1:15" ht="22.5" customHeight="1">
      <c r="A11" s="37"/>
      <c r="B11" s="35" t="s">
        <v>136</v>
      </c>
      <c r="C11" s="151" t="s">
        <v>605</v>
      </c>
      <c r="D11" s="627">
        <v>16000</v>
      </c>
      <c r="E11" s="628"/>
      <c r="F11" s="627">
        <v>18000</v>
      </c>
      <c r="G11" s="628"/>
      <c r="H11" s="627"/>
      <c r="I11" s="628"/>
      <c r="J11" s="627">
        <f>+F11+H11</f>
        <v>18000</v>
      </c>
      <c r="K11" s="628"/>
      <c r="L11" s="627">
        <v>14252.91</v>
      </c>
      <c r="M11" s="628"/>
      <c r="N11" s="627">
        <f>+J11-L11-2500</f>
        <v>1247.0900000000001</v>
      </c>
      <c r="O11" s="629"/>
    </row>
    <row r="12" spans="1:15" ht="15">
      <c r="A12" s="36"/>
      <c r="B12" s="33" t="s">
        <v>137</v>
      </c>
      <c r="C12" s="152"/>
      <c r="D12" s="641"/>
      <c r="E12" s="642"/>
      <c r="F12" s="641"/>
      <c r="G12" s="642"/>
      <c r="H12" s="641"/>
      <c r="I12" s="642"/>
      <c r="J12" s="641"/>
      <c r="K12" s="642"/>
      <c r="L12" s="641"/>
      <c r="M12" s="642"/>
      <c r="N12" s="641"/>
      <c r="O12" s="643"/>
    </row>
    <row r="13" spans="1:15" ht="15">
      <c r="A13" s="37"/>
      <c r="B13" s="35" t="s">
        <v>138</v>
      </c>
      <c r="C13" s="151" t="s">
        <v>606</v>
      </c>
      <c r="D13" s="627"/>
      <c r="E13" s="632"/>
      <c r="F13" s="627">
        <v>0</v>
      </c>
      <c r="G13" s="632"/>
      <c r="H13" s="627"/>
      <c r="I13" s="628"/>
      <c r="J13" s="627">
        <f>+F13+H13</f>
        <v>0</v>
      </c>
      <c r="K13" s="628"/>
      <c r="L13" s="627">
        <v>0</v>
      </c>
      <c r="M13" s="628"/>
      <c r="N13" s="627">
        <f>+J13-L13</f>
        <v>0</v>
      </c>
      <c r="O13" s="629"/>
    </row>
    <row r="14" spans="1:15" ht="15">
      <c r="A14" s="36"/>
      <c r="B14" s="33" t="s">
        <v>139</v>
      </c>
      <c r="C14" s="117"/>
      <c r="D14" s="641"/>
      <c r="E14" s="642"/>
      <c r="F14" s="641"/>
      <c r="G14" s="642"/>
      <c r="H14" s="641"/>
      <c r="I14" s="642"/>
      <c r="J14" s="641"/>
      <c r="K14" s="642"/>
      <c r="L14" s="641"/>
      <c r="M14" s="642"/>
      <c r="N14" s="641"/>
      <c r="O14" s="643"/>
    </row>
    <row r="15" spans="1:15" ht="15">
      <c r="A15" s="37"/>
      <c r="B15" s="35" t="s">
        <v>140</v>
      </c>
      <c r="C15" s="151" t="s">
        <v>607</v>
      </c>
      <c r="D15" s="627"/>
      <c r="E15" s="628"/>
      <c r="F15" s="627">
        <v>0</v>
      </c>
      <c r="G15" s="628"/>
      <c r="H15" s="627"/>
      <c r="I15" s="628"/>
      <c r="J15" s="627">
        <f>+F15+H15</f>
        <v>0</v>
      </c>
      <c r="K15" s="628"/>
      <c r="L15" s="627">
        <v>0</v>
      </c>
      <c r="M15" s="628"/>
      <c r="N15" s="627">
        <f>+J15-L15</f>
        <v>0</v>
      </c>
      <c r="O15" s="629"/>
    </row>
    <row r="16" spans="1:15" ht="21" customHeight="1">
      <c r="A16" s="37"/>
      <c r="B16" s="35" t="s">
        <v>418</v>
      </c>
      <c r="C16" s="111" t="s">
        <v>419</v>
      </c>
      <c r="D16" s="627">
        <v>350</v>
      </c>
      <c r="E16" s="632"/>
      <c r="F16" s="627">
        <v>350</v>
      </c>
      <c r="G16" s="628"/>
      <c r="H16" s="627"/>
      <c r="I16" s="628"/>
      <c r="J16" s="627">
        <f>+F16+H16</f>
        <v>350</v>
      </c>
      <c r="K16" s="628"/>
      <c r="L16" s="627">
        <v>0</v>
      </c>
      <c r="M16" s="628"/>
      <c r="N16" s="627">
        <f>+J16-L16</f>
        <v>350</v>
      </c>
      <c r="O16" s="629"/>
    </row>
    <row r="17" spans="1:15" ht="21" customHeight="1">
      <c r="A17" s="37"/>
      <c r="B17" s="35"/>
      <c r="C17" s="151"/>
      <c r="D17" s="627"/>
      <c r="E17" s="628"/>
      <c r="F17" s="627"/>
      <c r="G17" s="628"/>
      <c r="H17" s="627"/>
      <c r="I17" s="628"/>
      <c r="J17" s="627"/>
      <c r="K17" s="628"/>
      <c r="L17" s="627"/>
      <c r="M17" s="628"/>
      <c r="N17" s="627"/>
      <c r="O17" s="629"/>
    </row>
    <row r="18" spans="1:15" ht="21" customHeight="1">
      <c r="A18" s="37"/>
      <c r="B18" s="35"/>
      <c r="C18" s="111"/>
      <c r="D18" s="627"/>
      <c r="E18" s="628"/>
      <c r="F18" s="627"/>
      <c r="G18" s="628"/>
      <c r="H18" s="627"/>
      <c r="I18" s="628"/>
      <c r="J18" s="627"/>
      <c r="K18" s="628"/>
      <c r="L18" s="627"/>
      <c r="M18" s="628"/>
      <c r="N18" s="627"/>
      <c r="O18" s="629"/>
    </row>
    <row r="19" spans="1:15" ht="21" customHeight="1">
      <c r="A19" s="13"/>
      <c r="B19" s="14"/>
      <c r="C19" s="111"/>
      <c r="D19" s="627"/>
      <c r="E19" s="628"/>
      <c r="F19" s="627"/>
      <c r="G19" s="628"/>
      <c r="H19" s="627"/>
      <c r="I19" s="628"/>
      <c r="J19" s="627"/>
      <c r="K19" s="628"/>
      <c r="L19" s="627"/>
      <c r="M19" s="628"/>
      <c r="N19" s="627"/>
      <c r="O19" s="629"/>
    </row>
    <row r="20" spans="1:15" ht="21" customHeight="1" thickBot="1">
      <c r="A20" s="13"/>
      <c r="B20" s="14"/>
      <c r="C20" s="111"/>
      <c r="D20" s="644"/>
      <c r="E20" s="645"/>
      <c r="F20" s="644"/>
      <c r="G20" s="645"/>
      <c r="H20" s="644"/>
      <c r="I20" s="645"/>
      <c r="J20" s="644"/>
      <c r="K20" s="645"/>
      <c r="L20" s="644"/>
      <c r="M20" s="645"/>
      <c r="N20" s="644"/>
      <c r="O20" s="646"/>
    </row>
    <row r="21" spans="1:15" ht="15">
      <c r="A21" s="1"/>
      <c r="B21" s="21" t="s">
        <v>141</v>
      </c>
      <c r="C21" s="117"/>
      <c r="D21" s="641"/>
      <c r="E21" s="642"/>
      <c r="F21" s="641"/>
      <c r="G21" s="642"/>
      <c r="H21" s="641"/>
      <c r="I21" s="642"/>
      <c r="J21" s="641"/>
      <c r="K21" s="642"/>
      <c r="L21" s="641"/>
      <c r="M21" s="642"/>
      <c r="N21" s="641"/>
      <c r="O21" s="643"/>
    </row>
    <row r="22" spans="1:15" ht="15" thickBot="1">
      <c r="A22" s="13"/>
      <c r="B22" s="14" t="s">
        <v>142</v>
      </c>
      <c r="C22" s="111" t="s">
        <v>305</v>
      </c>
      <c r="D22" s="644">
        <f>SUM(D9:D21)</f>
        <v>31584</v>
      </c>
      <c r="E22" s="645"/>
      <c r="F22" s="644">
        <f>SUM(F9:F21)</f>
        <v>29312</v>
      </c>
      <c r="G22" s="645"/>
      <c r="H22" s="644"/>
      <c r="I22" s="645"/>
      <c r="J22" s="644">
        <f>SUM(J9:J21)</f>
        <v>29312</v>
      </c>
      <c r="K22" s="645"/>
      <c r="L22" s="644">
        <f>SUM(L9:L21)</f>
        <v>24877.91</v>
      </c>
      <c r="M22" s="645"/>
      <c r="N22" s="644">
        <f>SUM(N9:N21)</f>
        <v>1934.0900000000001</v>
      </c>
      <c r="O22" s="646"/>
    </row>
    <row r="23" spans="1:15" ht="22.5" customHeight="1">
      <c r="A23" s="13"/>
      <c r="B23" s="14"/>
      <c r="C23" s="111"/>
      <c r="D23" s="627"/>
      <c r="E23" s="628"/>
      <c r="F23" s="627"/>
      <c r="G23" s="628"/>
      <c r="H23" s="627"/>
      <c r="I23" s="628"/>
      <c r="J23" s="627"/>
      <c r="K23" s="628"/>
      <c r="L23" s="627"/>
      <c r="M23" s="628"/>
      <c r="N23" s="627"/>
      <c r="O23" s="629"/>
    </row>
    <row r="24" spans="1:15" ht="22.5" customHeight="1">
      <c r="A24" s="13"/>
      <c r="B24" s="147"/>
      <c r="C24" s="111"/>
      <c r="D24" s="647"/>
      <c r="E24" s="632"/>
      <c r="F24" s="627"/>
      <c r="G24" s="628"/>
      <c r="H24" s="627"/>
      <c r="I24" s="628"/>
      <c r="J24" s="627"/>
      <c r="K24" s="628"/>
      <c r="L24" s="627"/>
      <c r="M24" s="628"/>
      <c r="N24" s="627"/>
      <c r="O24" s="629"/>
    </row>
    <row r="25" spans="1:15" ht="22.5" customHeight="1">
      <c r="A25" s="13"/>
      <c r="B25" s="14"/>
      <c r="C25" s="111"/>
      <c r="D25" s="627"/>
      <c r="E25" s="628"/>
      <c r="F25" s="627"/>
      <c r="G25" s="628"/>
      <c r="H25" s="627"/>
      <c r="I25" s="628"/>
      <c r="J25" s="627"/>
      <c r="K25" s="628"/>
      <c r="L25" s="627"/>
      <c r="M25" s="628"/>
      <c r="N25" s="627"/>
      <c r="O25" s="629"/>
    </row>
    <row r="26" spans="1:15" ht="22.5" customHeight="1">
      <c r="A26" s="13" t="s">
        <v>143</v>
      </c>
      <c r="B26" s="14"/>
      <c r="C26" s="151" t="s">
        <v>608</v>
      </c>
      <c r="D26" s="627">
        <v>0</v>
      </c>
      <c r="E26" s="632"/>
      <c r="F26" s="627">
        <v>0</v>
      </c>
      <c r="G26" s="628"/>
      <c r="H26" s="627"/>
      <c r="I26" s="628"/>
      <c r="J26" s="627">
        <f>+F26+H26</f>
        <v>0</v>
      </c>
      <c r="K26" s="628"/>
      <c r="L26" s="627"/>
      <c r="M26" s="628"/>
      <c r="N26" s="627">
        <f>+J26-L26</f>
        <v>0</v>
      </c>
      <c r="O26" s="629"/>
    </row>
    <row r="27" spans="1:15" ht="21" customHeight="1" thickBot="1">
      <c r="A27" s="13"/>
      <c r="B27" s="14"/>
      <c r="C27" s="111"/>
      <c r="D27" s="644"/>
      <c r="E27" s="645"/>
      <c r="F27" s="644"/>
      <c r="G27" s="645"/>
      <c r="H27" s="644"/>
      <c r="I27" s="645"/>
      <c r="J27" s="644"/>
      <c r="K27" s="645"/>
      <c r="L27" s="644"/>
      <c r="M27" s="645"/>
      <c r="N27" s="644"/>
      <c r="O27" s="646"/>
    </row>
    <row r="28" spans="1:15" ht="15">
      <c r="A28" s="1" t="s">
        <v>144</v>
      </c>
      <c r="B28" s="21"/>
      <c r="C28" s="117"/>
      <c r="D28" s="641"/>
      <c r="E28" s="642"/>
      <c r="F28" s="641"/>
      <c r="G28" s="642"/>
      <c r="H28" s="641"/>
      <c r="I28" s="642"/>
      <c r="J28" s="641"/>
      <c r="K28" s="642"/>
      <c r="L28" s="641"/>
      <c r="M28" s="642"/>
      <c r="N28" s="641"/>
      <c r="O28" s="643"/>
    </row>
    <row r="29" spans="1:15" ht="15" thickBot="1">
      <c r="A29" s="2"/>
      <c r="B29" s="17" t="s">
        <v>145</v>
      </c>
      <c r="C29" s="153" t="s">
        <v>306</v>
      </c>
      <c r="D29" s="635">
        <f>+SUM(D22:D28)+SUM('18'!D9:D24)+'17'!E21</f>
        <v>576984</v>
      </c>
      <c r="E29" s="648"/>
      <c r="F29" s="635">
        <f>+SUM(F22:F28)+SUM('18'!F9:F24)+'17'!G21</f>
        <v>579740</v>
      </c>
      <c r="G29" s="648"/>
      <c r="H29" s="635"/>
      <c r="I29" s="648"/>
      <c r="J29" s="635">
        <f>+SUM(J22:J28)+SUM('18'!J9:J24)+'17'!K21</f>
        <v>579740</v>
      </c>
      <c r="K29" s="648"/>
      <c r="L29" s="635">
        <f>+SUM(L22:L28)+SUM('18'!L9:L24)+'17'!M21</f>
        <v>455156.86999999994</v>
      </c>
      <c r="M29" s="648"/>
      <c r="N29" s="635">
        <f>+SUM(N22:N28)+SUM('18'!N9:N24)+'17'!O21</f>
        <v>71549.69</v>
      </c>
      <c r="O29" s="649"/>
    </row>
    <row r="30" spans="1:6" ht="15" thickTop="1">
      <c r="A30" s="1"/>
      <c r="B30" s="1"/>
      <c r="C30" s="154"/>
      <c r="D30" s="12"/>
      <c r="F30" s="104" t="s">
        <v>146</v>
      </c>
    </row>
    <row r="31" ht="15">
      <c r="C31" s="104"/>
    </row>
    <row r="33" ht="12" customHeight="1"/>
    <row r="34" ht="12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34" ht="24.75" customHeight="1"/>
    <row r="135" ht="24.75" customHeight="1"/>
    <row r="136" ht="12" customHeight="1"/>
    <row r="137" ht="12.75" customHeight="1"/>
    <row r="138" ht="12" customHeight="1"/>
    <row r="139" ht="12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12" customHeight="1"/>
    <row r="148" ht="12.75" customHeight="1"/>
    <row r="149" ht="24.75" customHeight="1"/>
    <row r="150" ht="12" customHeight="1"/>
    <row r="151" ht="12.75" customHeight="1"/>
    <row r="152" ht="24.75" customHeight="1"/>
    <row r="153" ht="12" customHeight="1"/>
    <row r="154" ht="12.75" customHeight="1"/>
    <row r="155" ht="24.75" customHeight="1"/>
    <row r="156" ht="12" customHeight="1"/>
    <row r="157" ht="12.75" customHeight="1"/>
    <row r="165" ht="12" customHeight="1"/>
    <row r="166" ht="12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7" ht="24.75" customHeight="1"/>
    <row r="178" ht="12" customHeight="1"/>
    <row r="179" ht="12.75" customHeight="1"/>
    <row r="180" ht="12" customHeight="1"/>
    <row r="181" ht="12.75" customHeight="1"/>
    <row r="182" ht="12" customHeight="1"/>
    <row r="183" ht="12.75" customHeight="1"/>
    <row r="184" ht="12" customHeight="1"/>
    <row r="185" ht="12.75" customHeight="1"/>
    <row r="186" ht="24.75" customHeight="1"/>
    <row r="187" ht="12" customHeight="1"/>
    <row r="188" ht="12.75" customHeight="1"/>
    <row r="189" ht="24.75" customHeight="1"/>
    <row r="190" ht="24.75" customHeight="1"/>
    <row r="361" ht="24.75" customHeight="1"/>
    <row r="362" ht="13.5" customHeight="1"/>
    <row r="363" ht="13.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3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D9" sqref="D9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88</v>
      </c>
      <c r="B2" s="6"/>
      <c r="C2" s="101"/>
      <c r="D2" s="852" t="s">
        <v>89</v>
      </c>
      <c r="E2" s="842"/>
      <c r="F2" s="842"/>
      <c r="G2" s="842"/>
      <c r="H2" s="842"/>
      <c r="I2" s="842"/>
      <c r="J2" s="842"/>
      <c r="K2" s="853"/>
      <c r="L2" s="852" t="str">
        <f>Expendpast</f>
        <v>          Expended 2016</v>
      </c>
      <c r="M2" s="842"/>
      <c r="N2" s="842"/>
      <c r="O2" s="843"/>
    </row>
    <row r="3" spans="1:15" ht="15.75" thickTop="1">
      <c r="A3" s="1"/>
      <c r="B3" s="6"/>
      <c r="C3" s="101" t="s">
        <v>703</v>
      </c>
      <c r="D3" s="10"/>
      <c r="E3" s="6"/>
      <c r="F3" s="10"/>
      <c r="G3" s="6"/>
      <c r="H3" s="856" t="str">
        <f>forpastBy</f>
        <v>for 2016 By</v>
      </c>
      <c r="I3" s="855"/>
      <c r="J3" s="856" t="str">
        <f>totalpast</f>
        <v>Total for 2016</v>
      </c>
      <c r="K3" s="855"/>
      <c r="L3" s="10"/>
      <c r="M3" s="6"/>
      <c r="N3" s="10"/>
      <c r="O3" s="11"/>
    </row>
    <row r="4" spans="1:15" ht="15">
      <c r="A4" s="1"/>
      <c r="B4" s="20" t="s">
        <v>147</v>
      </c>
      <c r="C4" s="101"/>
      <c r="D4" s="10"/>
      <c r="E4" s="6"/>
      <c r="F4" s="10"/>
      <c r="G4" s="6"/>
      <c r="H4" s="844" t="s">
        <v>91</v>
      </c>
      <c r="I4" s="845"/>
      <c r="J4" s="844" t="s">
        <v>92</v>
      </c>
      <c r="K4" s="845"/>
      <c r="L4" s="844" t="s">
        <v>93</v>
      </c>
      <c r="M4" s="845"/>
      <c r="N4" s="844" t="s">
        <v>94</v>
      </c>
      <c r="O4" s="848"/>
    </row>
    <row r="5" spans="1:15" ht="15.75" thickBot="1">
      <c r="A5" s="2"/>
      <c r="B5" s="8"/>
      <c r="C5" s="103"/>
      <c r="D5" s="857" t="str">
        <f>forcurrent</f>
        <v>for 2017</v>
      </c>
      <c r="E5" s="851"/>
      <c r="F5" s="846" t="str">
        <f>forpast</f>
        <v>for 2016</v>
      </c>
      <c r="G5" s="847"/>
      <c r="H5" s="846" t="s">
        <v>95</v>
      </c>
      <c r="I5" s="847"/>
      <c r="J5" s="846" t="s">
        <v>96</v>
      </c>
      <c r="K5" s="847"/>
      <c r="L5" s="846" t="s">
        <v>97</v>
      </c>
      <c r="M5" s="847"/>
      <c r="N5" s="3"/>
      <c r="O5" s="9"/>
    </row>
    <row r="6" spans="1:15" ht="24.75" customHeight="1" thickTop="1">
      <c r="A6" s="13"/>
      <c r="B6" s="14"/>
      <c r="C6" s="158"/>
      <c r="D6" s="627"/>
      <c r="E6" s="628"/>
      <c r="F6" s="627"/>
      <c r="G6" s="628"/>
      <c r="H6" s="627"/>
      <c r="I6" s="628"/>
      <c r="J6" s="627"/>
      <c r="K6" s="628"/>
      <c r="L6" s="627"/>
      <c r="M6" s="628"/>
      <c r="N6" s="627"/>
      <c r="O6" s="629"/>
    </row>
    <row r="7" spans="1:15" ht="24.75" customHeight="1">
      <c r="A7" s="13" t="s">
        <v>1153</v>
      </c>
      <c r="B7" s="14"/>
      <c r="C7" s="159"/>
      <c r="D7" s="627"/>
      <c r="E7" s="628"/>
      <c r="F7" s="627"/>
      <c r="G7" s="628"/>
      <c r="H7" s="627"/>
      <c r="I7" s="628"/>
      <c r="J7" s="627"/>
      <c r="K7" s="628"/>
      <c r="L7" s="627"/>
      <c r="M7" s="628"/>
      <c r="N7" s="627"/>
      <c r="O7" s="629"/>
    </row>
    <row r="8" spans="1:15" ht="24.75" customHeight="1">
      <c r="A8" s="13"/>
      <c r="B8" s="14" t="s">
        <v>1154</v>
      </c>
      <c r="C8" s="650" t="s">
        <v>1156</v>
      </c>
      <c r="D8" s="627">
        <v>188000</v>
      </c>
      <c r="E8" s="632"/>
      <c r="F8" s="627">
        <v>90000</v>
      </c>
      <c r="G8" s="628"/>
      <c r="H8" s="627"/>
      <c r="I8" s="628"/>
      <c r="J8" s="627">
        <f>+F8+H8</f>
        <v>90000</v>
      </c>
      <c r="K8" s="628"/>
      <c r="L8" s="627">
        <v>81083</v>
      </c>
      <c r="M8" s="628"/>
      <c r="N8" s="627">
        <f>+J8-L8</f>
        <v>8917</v>
      </c>
      <c r="O8" s="629"/>
    </row>
    <row r="9" spans="1:15" ht="24.75" customHeight="1">
      <c r="A9" s="13"/>
      <c r="B9" s="14" t="s">
        <v>1155</v>
      </c>
      <c r="C9" s="159"/>
      <c r="D9" s="627"/>
      <c r="E9" s="628"/>
      <c r="F9" s="627"/>
      <c r="G9" s="628"/>
      <c r="H9" s="627"/>
      <c r="I9" s="628"/>
      <c r="J9" s="627"/>
      <c r="K9" s="628"/>
      <c r="L9" s="627"/>
      <c r="M9" s="628"/>
      <c r="N9" s="627"/>
      <c r="O9" s="629"/>
    </row>
    <row r="10" spans="1:15" ht="24.75" customHeight="1">
      <c r="A10" s="13"/>
      <c r="B10" s="14"/>
      <c r="C10" s="158"/>
      <c r="D10" s="627"/>
      <c r="E10" s="628"/>
      <c r="F10" s="627"/>
      <c r="G10" s="628"/>
      <c r="H10" s="627"/>
      <c r="I10" s="628"/>
      <c r="J10" s="627"/>
      <c r="K10" s="628"/>
      <c r="L10" s="627"/>
      <c r="M10" s="628"/>
      <c r="N10" s="627"/>
      <c r="O10" s="629"/>
    </row>
    <row r="11" spans="1:15" ht="24.75" customHeight="1">
      <c r="A11" s="13"/>
      <c r="B11" s="14"/>
      <c r="C11" s="158"/>
      <c r="D11" s="627"/>
      <c r="E11" s="628"/>
      <c r="F11" s="627"/>
      <c r="G11" s="628"/>
      <c r="H11" s="627"/>
      <c r="I11" s="628"/>
      <c r="J11" s="627"/>
      <c r="K11" s="628"/>
      <c r="L11" s="627"/>
      <c r="M11" s="628"/>
      <c r="N11" s="627"/>
      <c r="O11" s="629"/>
    </row>
    <row r="12" spans="1:15" ht="24.75" customHeight="1">
      <c r="A12" s="13"/>
      <c r="B12" s="14"/>
      <c r="C12" s="119"/>
      <c r="D12" s="627"/>
      <c r="E12" s="628"/>
      <c r="F12" s="627"/>
      <c r="G12" s="628"/>
      <c r="H12" s="627"/>
      <c r="I12" s="628"/>
      <c r="J12" s="627"/>
      <c r="K12" s="628"/>
      <c r="L12" s="627"/>
      <c r="M12" s="628"/>
      <c r="N12" s="627"/>
      <c r="O12" s="629"/>
    </row>
    <row r="13" spans="1:15" ht="24.75" customHeight="1">
      <c r="A13" s="13"/>
      <c r="B13" s="14"/>
      <c r="C13" s="119"/>
      <c r="D13" s="651"/>
      <c r="E13" s="632"/>
      <c r="F13" s="627"/>
      <c r="G13" s="632"/>
      <c r="H13" s="627"/>
      <c r="I13" s="628"/>
      <c r="J13" s="627"/>
      <c r="K13" s="632"/>
      <c r="L13" s="627"/>
      <c r="M13" s="628"/>
      <c r="N13" s="627"/>
      <c r="O13" s="629"/>
    </row>
    <row r="14" spans="1:15" ht="24.75" customHeight="1">
      <c r="A14" s="13"/>
      <c r="B14" s="14"/>
      <c r="C14" s="119"/>
      <c r="D14" s="627"/>
      <c r="E14" s="628"/>
      <c r="F14" s="627"/>
      <c r="G14" s="628"/>
      <c r="H14" s="627"/>
      <c r="I14" s="628"/>
      <c r="J14" s="627"/>
      <c r="K14" s="628"/>
      <c r="L14" s="627"/>
      <c r="M14" s="628"/>
      <c r="N14" s="627"/>
      <c r="O14" s="629"/>
    </row>
    <row r="15" spans="1:15" ht="24.75" customHeight="1">
      <c r="A15" s="13"/>
      <c r="B15" s="14"/>
      <c r="C15" s="119"/>
      <c r="D15" s="627"/>
      <c r="E15" s="628"/>
      <c r="F15" s="627"/>
      <c r="G15" s="628"/>
      <c r="H15" s="627"/>
      <c r="I15" s="628"/>
      <c r="J15" s="627"/>
      <c r="K15" s="628"/>
      <c r="L15" s="627"/>
      <c r="M15" s="628"/>
      <c r="N15" s="627"/>
      <c r="O15" s="629"/>
    </row>
    <row r="16" spans="1:15" ht="24.75" customHeight="1">
      <c r="A16" s="13"/>
      <c r="B16" s="14"/>
      <c r="C16" s="148"/>
      <c r="D16" s="627"/>
      <c r="E16" s="632"/>
      <c r="F16" s="627"/>
      <c r="G16" s="628"/>
      <c r="H16" s="627"/>
      <c r="I16" s="628"/>
      <c r="J16" s="627"/>
      <c r="K16" s="632"/>
      <c r="L16" s="627"/>
      <c r="M16" s="628"/>
      <c r="N16" s="627"/>
      <c r="O16" s="629"/>
    </row>
    <row r="17" spans="1:15" ht="24.75" customHeight="1">
      <c r="A17" s="13"/>
      <c r="B17" s="14"/>
      <c r="C17" s="148"/>
      <c r="D17" s="627"/>
      <c r="E17" s="632"/>
      <c r="F17" s="627"/>
      <c r="G17" s="628"/>
      <c r="H17" s="627"/>
      <c r="I17" s="628"/>
      <c r="J17" s="627"/>
      <c r="K17" s="632"/>
      <c r="L17" s="627"/>
      <c r="M17" s="628"/>
      <c r="N17" s="627"/>
      <c r="O17" s="629"/>
    </row>
    <row r="18" spans="1:15" ht="24.75" customHeight="1">
      <c r="A18" s="13"/>
      <c r="B18" s="14"/>
      <c r="C18" s="119"/>
      <c r="D18" s="627"/>
      <c r="E18" s="628"/>
      <c r="F18" s="627"/>
      <c r="G18" s="628"/>
      <c r="H18" s="627"/>
      <c r="I18" s="628"/>
      <c r="J18" s="627"/>
      <c r="K18" s="628"/>
      <c r="L18" s="627"/>
      <c r="M18" s="628"/>
      <c r="N18" s="627"/>
      <c r="O18" s="629"/>
    </row>
    <row r="19" spans="1:15" ht="24.75" customHeight="1">
      <c r="A19" s="13"/>
      <c r="B19" s="14"/>
      <c r="C19" s="119"/>
      <c r="D19" s="627"/>
      <c r="E19" s="632"/>
      <c r="F19" s="627"/>
      <c r="G19" s="628"/>
      <c r="H19" s="627"/>
      <c r="I19" s="628"/>
      <c r="J19" s="627"/>
      <c r="K19" s="632"/>
      <c r="L19" s="627"/>
      <c r="M19" s="628"/>
      <c r="N19" s="627"/>
      <c r="O19" s="629"/>
    </row>
    <row r="20" spans="1:15" ht="24.75" customHeight="1">
      <c r="A20" s="13"/>
      <c r="B20" s="14"/>
      <c r="C20" s="148"/>
      <c r="D20" s="627"/>
      <c r="E20" s="632"/>
      <c r="F20" s="627"/>
      <c r="G20" s="628"/>
      <c r="H20" s="627"/>
      <c r="I20" s="628"/>
      <c r="J20" s="627"/>
      <c r="K20" s="632"/>
      <c r="L20" s="627"/>
      <c r="M20" s="628"/>
      <c r="N20" s="627"/>
      <c r="O20" s="629"/>
    </row>
    <row r="21" spans="1:15" ht="24.75" customHeight="1">
      <c r="A21" s="13"/>
      <c r="B21" s="14"/>
      <c r="C21" s="14"/>
      <c r="D21" s="627"/>
      <c r="E21" s="628"/>
      <c r="F21" s="627"/>
      <c r="G21" s="628"/>
      <c r="H21" s="627"/>
      <c r="I21" s="628"/>
      <c r="J21" s="627"/>
      <c r="K21" s="628"/>
      <c r="L21" s="627"/>
      <c r="M21" s="628"/>
      <c r="N21" s="627"/>
      <c r="O21" s="629"/>
    </row>
    <row r="22" spans="1:15" ht="24.75" customHeight="1">
      <c r="A22" s="13"/>
      <c r="B22" s="14"/>
      <c r="C22" s="14"/>
      <c r="D22" s="627"/>
      <c r="E22" s="628"/>
      <c r="F22" s="627"/>
      <c r="G22" s="628"/>
      <c r="H22" s="627"/>
      <c r="I22" s="628"/>
      <c r="J22" s="627"/>
      <c r="K22" s="628"/>
      <c r="L22" s="627"/>
      <c r="M22" s="628"/>
      <c r="N22" s="627"/>
      <c r="O22" s="629"/>
    </row>
    <row r="23" spans="1:15" ht="24.75" customHeight="1" thickBot="1">
      <c r="A23" s="2"/>
      <c r="B23" s="17"/>
      <c r="C23" s="110"/>
      <c r="D23" s="635"/>
      <c r="E23" s="636"/>
      <c r="F23" s="635"/>
      <c r="G23" s="636"/>
      <c r="H23" s="635"/>
      <c r="I23" s="636"/>
      <c r="J23" s="635"/>
      <c r="K23" s="636"/>
      <c r="L23" s="635"/>
      <c r="M23" s="636"/>
      <c r="N23" s="635"/>
      <c r="O23" s="652"/>
    </row>
    <row r="24" spans="1:6" ht="15.75" thickTop="1">
      <c r="A24" s="1"/>
      <c r="B24" s="1"/>
      <c r="C24" s="1"/>
      <c r="D24" s="1"/>
      <c r="E24" s="1"/>
      <c r="F24" s="102" t="s">
        <v>148</v>
      </c>
    </row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selection activeCell="F30" sqref="F30"/>
    </sheetView>
  </sheetViews>
  <sheetFormatPr defaultColWidth="9.77734375" defaultRowHeight="15"/>
  <cols>
    <col min="1" max="1" width="3.77734375" style="0" customWidth="1"/>
    <col min="2" max="2" width="38.886718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88</v>
      </c>
      <c r="B2" s="6"/>
      <c r="C2" s="101"/>
      <c r="D2" s="852" t="s">
        <v>89</v>
      </c>
      <c r="E2" s="842"/>
      <c r="F2" s="842"/>
      <c r="G2" s="842"/>
      <c r="H2" s="842"/>
      <c r="I2" s="842"/>
      <c r="J2" s="842"/>
      <c r="K2" s="853"/>
      <c r="L2" s="852" t="str">
        <f>Expendpast</f>
        <v>          Expended 2016</v>
      </c>
      <c r="M2" s="842"/>
      <c r="N2" s="842"/>
      <c r="O2" s="843"/>
    </row>
    <row r="3" spans="1:15" ht="15.75" thickTop="1">
      <c r="A3" s="1"/>
      <c r="B3" s="6"/>
      <c r="C3" s="101" t="s">
        <v>703</v>
      </c>
      <c r="D3" s="10"/>
      <c r="E3" s="6"/>
      <c r="F3" s="10"/>
      <c r="G3" s="6"/>
      <c r="H3" s="856" t="str">
        <f>forpastBy</f>
        <v>for 2016 By</v>
      </c>
      <c r="I3" s="855"/>
      <c r="J3" s="856" t="str">
        <f>totalpast</f>
        <v>Total for 2016</v>
      </c>
      <c r="K3" s="855"/>
      <c r="L3" s="10"/>
      <c r="M3" s="6"/>
      <c r="N3" s="10"/>
      <c r="O3" s="11"/>
    </row>
    <row r="4" spans="1:15" ht="15">
      <c r="A4" s="1"/>
      <c r="B4" s="20" t="s">
        <v>147</v>
      </c>
      <c r="C4" s="101"/>
      <c r="D4" s="10"/>
      <c r="E4" s="6"/>
      <c r="F4" s="10"/>
      <c r="G4" s="6"/>
      <c r="H4" s="844" t="s">
        <v>91</v>
      </c>
      <c r="I4" s="845"/>
      <c r="J4" s="844" t="s">
        <v>92</v>
      </c>
      <c r="K4" s="845"/>
      <c r="L4" s="844" t="s">
        <v>93</v>
      </c>
      <c r="M4" s="845"/>
      <c r="N4" s="844" t="s">
        <v>94</v>
      </c>
      <c r="O4" s="848"/>
    </row>
    <row r="5" spans="1:15" ht="15.75" thickBot="1">
      <c r="A5" s="2"/>
      <c r="B5" s="8"/>
      <c r="C5" s="103"/>
      <c r="D5" s="857" t="str">
        <f>forcurrent</f>
        <v>for 2017</v>
      </c>
      <c r="E5" s="851"/>
      <c r="F5" s="846" t="str">
        <f>forpast</f>
        <v>for 2016</v>
      </c>
      <c r="G5" s="847"/>
      <c r="H5" s="846" t="s">
        <v>95</v>
      </c>
      <c r="I5" s="847"/>
      <c r="J5" s="846" t="s">
        <v>96</v>
      </c>
      <c r="K5" s="847"/>
      <c r="L5" s="846" t="s">
        <v>97</v>
      </c>
      <c r="M5" s="847"/>
      <c r="N5" s="3"/>
      <c r="O5" s="9"/>
    </row>
    <row r="6" spans="1:15" ht="24.75" customHeight="1" thickTop="1">
      <c r="A6" s="13"/>
      <c r="B6" s="14"/>
      <c r="C6" s="105" t="s">
        <v>86</v>
      </c>
      <c r="D6" s="633" t="s">
        <v>86</v>
      </c>
      <c r="E6" s="634" t="s">
        <v>86</v>
      </c>
      <c r="F6" s="633" t="s">
        <v>86</v>
      </c>
      <c r="G6" s="634" t="s">
        <v>86</v>
      </c>
      <c r="H6" s="633" t="s">
        <v>86</v>
      </c>
      <c r="I6" s="634" t="s">
        <v>86</v>
      </c>
      <c r="J6" s="633" t="s">
        <v>86</v>
      </c>
      <c r="K6" s="634" t="s">
        <v>86</v>
      </c>
      <c r="L6" s="633" t="s">
        <v>86</v>
      </c>
      <c r="M6" s="634" t="s">
        <v>86</v>
      </c>
      <c r="N6" s="633" t="s">
        <v>86</v>
      </c>
      <c r="O6" s="653" t="s">
        <v>86</v>
      </c>
    </row>
    <row r="7" spans="1:15" ht="24.75" customHeight="1">
      <c r="A7" s="13"/>
      <c r="B7" s="14"/>
      <c r="C7" s="14"/>
      <c r="D7" s="627"/>
      <c r="E7" s="628"/>
      <c r="F7" s="627"/>
      <c r="G7" s="628"/>
      <c r="H7" s="627"/>
      <c r="I7" s="628"/>
      <c r="J7" s="627"/>
      <c r="K7" s="628"/>
      <c r="L7" s="627"/>
      <c r="M7" s="628"/>
      <c r="N7" s="627"/>
      <c r="O7" s="629"/>
    </row>
    <row r="8" spans="1:15" ht="24.75" customHeight="1">
      <c r="A8" s="13"/>
      <c r="B8" s="14"/>
      <c r="C8" s="14"/>
      <c r="D8" s="627"/>
      <c r="E8" s="632"/>
      <c r="F8" s="627"/>
      <c r="G8" s="628"/>
      <c r="H8" s="627"/>
      <c r="I8" s="628"/>
      <c r="J8" s="627"/>
      <c r="K8" s="628"/>
      <c r="L8" s="627"/>
      <c r="M8" s="628"/>
      <c r="N8" s="627"/>
      <c r="O8" s="629"/>
    </row>
    <row r="9" spans="1:15" ht="24.75" customHeight="1">
      <c r="A9" s="13"/>
      <c r="B9" s="14"/>
      <c r="C9" s="143"/>
      <c r="D9" s="627"/>
      <c r="E9" s="632"/>
      <c r="F9" s="627"/>
      <c r="G9" s="628"/>
      <c r="H9" s="627"/>
      <c r="I9" s="628"/>
      <c r="J9" s="627"/>
      <c r="K9" s="628"/>
      <c r="L9" s="627"/>
      <c r="M9" s="628"/>
      <c r="N9" s="627"/>
      <c r="O9" s="629"/>
    </row>
    <row r="10" spans="1:15" ht="24.75" customHeight="1">
      <c r="A10" s="13"/>
      <c r="B10" s="14"/>
      <c r="C10" s="14"/>
      <c r="D10" s="627"/>
      <c r="E10" s="628"/>
      <c r="F10" s="627"/>
      <c r="G10" s="628"/>
      <c r="H10" s="627"/>
      <c r="I10" s="628"/>
      <c r="J10" s="627"/>
      <c r="K10" s="628"/>
      <c r="L10" s="627"/>
      <c r="M10" s="628"/>
      <c r="N10" s="627"/>
      <c r="O10" s="629"/>
    </row>
    <row r="11" spans="1:15" ht="24.75" customHeight="1">
      <c r="A11" s="13"/>
      <c r="B11" s="14"/>
      <c r="C11" s="14"/>
      <c r="D11" s="627"/>
      <c r="E11" s="628"/>
      <c r="F11" s="627"/>
      <c r="G11" s="628"/>
      <c r="H11" s="627"/>
      <c r="I11" s="628"/>
      <c r="J11" s="627"/>
      <c r="K11" s="628"/>
      <c r="L11" s="627"/>
      <c r="M11" s="628"/>
      <c r="N11" s="627"/>
      <c r="O11" s="629"/>
    </row>
    <row r="12" spans="1:15" ht="24.75" customHeight="1">
      <c r="A12" s="13"/>
      <c r="B12" s="14"/>
      <c r="C12" s="14"/>
      <c r="D12" s="627"/>
      <c r="E12" s="628"/>
      <c r="F12" s="627"/>
      <c r="G12" s="628"/>
      <c r="H12" s="627"/>
      <c r="I12" s="628"/>
      <c r="J12" s="627"/>
      <c r="K12" s="628"/>
      <c r="L12" s="627"/>
      <c r="M12" s="628"/>
      <c r="N12" s="627"/>
      <c r="O12" s="629"/>
    </row>
    <row r="13" spans="1:15" ht="24.75" customHeight="1">
      <c r="A13" s="13"/>
      <c r="B13" s="14"/>
      <c r="C13" s="14"/>
      <c r="D13" s="627"/>
      <c r="E13" s="628"/>
      <c r="F13" s="627"/>
      <c r="G13" s="628"/>
      <c r="H13" s="627"/>
      <c r="I13" s="628"/>
      <c r="J13" s="627"/>
      <c r="K13" s="628"/>
      <c r="L13" s="627"/>
      <c r="M13" s="628"/>
      <c r="N13" s="627"/>
      <c r="O13" s="629"/>
    </row>
    <row r="14" spans="1:15" ht="24.75" customHeight="1">
      <c r="A14" s="13"/>
      <c r="B14" s="14"/>
      <c r="C14" s="14"/>
      <c r="D14" s="627"/>
      <c r="E14" s="628"/>
      <c r="F14" s="627"/>
      <c r="G14" s="628"/>
      <c r="H14" s="627"/>
      <c r="I14" s="628"/>
      <c r="J14" s="627"/>
      <c r="K14" s="628"/>
      <c r="L14" s="627"/>
      <c r="M14" s="628"/>
      <c r="N14" s="627"/>
      <c r="O14" s="629"/>
    </row>
    <row r="15" spans="1:15" ht="24.75" customHeight="1">
      <c r="A15" s="13"/>
      <c r="B15" s="14"/>
      <c r="C15" s="14"/>
      <c r="D15" s="627"/>
      <c r="E15" s="628"/>
      <c r="F15" s="627"/>
      <c r="G15" s="628"/>
      <c r="H15" s="627"/>
      <c r="I15" s="628"/>
      <c r="J15" s="627"/>
      <c r="K15" s="628"/>
      <c r="L15" s="627"/>
      <c r="M15" s="628"/>
      <c r="N15" s="627"/>
      <c r="O15" s="629"/>
    </row>
    <row r="16" spans="1:15" ht="24.75" customHeight="1">
      <c r="A16" s="13"/>
      <c r="B16" s="14"/>
      <c r="C16" s="14"/>
      <c r="D16" s="627"/>
      <c r="E16" s="628"/>
      <c r="F16" s="627"/>
      <c r="G16" s="628"/>
      <c r="H16" s="627"/>
      <c r="I16" s="628"/>
      <c r="J16" s="627"/>
      <c r="K16" s="628"/>
      <c r="L16" s="627"/>
      <c r="M16" s="628"/>
      <c r="N16" s="627"/>
      <c r="O16" s="629"/>
    </row>
    <row r="17" spans="1:15" ht="24.75" customHeight="1">
      <c r="A17" s="13"/>
      <c r="B17" s="14"/>
      <c r="C17" s="14"/>
      <c r="D17" s="627"/>
      <c r="E17" s="628"/>
      <c r="F17" s="627"/>
      <c r="G17" s="628"/>
      <c r="H17" s="627"/>
      <c r="I17" s="628"/>
      <c r="J17" s="627"/>
      <c r="K17" s="628"/>
      <c r="L17" s="627"/>
      <c r="M17" s="628"/>
      <c r="N17" s="627"/>
      <c r="O17" s="629"/>
    </row>
    <row r="18" spans="1:15" ht="24.75" customHeight="1">
      <c r="A18" s="13"/>
      <c r="B18" s="14"/>
      <c r="C18" s="14"/>
      <c r="D18" s="627"/>
      <c r="E18" s="628"/>
      <c r="F18" s="627"/>
      <c r="G18" s="628"/>
      <c r="H18" s="627"/>
      <c r="I18" s="628"/>
      <c r="J18" s="627"/>
      <c r="K18" s="628"/>
      <c r="L18" s="627"/>
      <c r="M18" s="628"/>
      <c r="N18" s="627"/>
      <c r="O18" s="629"/>
    </row>
    <row r="19" spans="1:15" ht="24.75" customHeight="1">
      <c r="A19" s="13"/>
      <c r="B19" s="14"/>
      <c r="C19" s="14"/>
      <c r="D19" s="627"/>
      <c r="E19" s="628"/>
      <c r="F19" s="627"/>
      <c r="G19" s="628"/>
      <c r="H19" s="627"/>
      <c r="I19" s="628"/>
      <c r="J19" s="627"/>
      <c r="K19" s="628"/>
      <c r="L19" s="627"/>
      <c r="M19" s="628"/>
      <c r="N19" s="627"/>
      <c r="O19" s="629"/>
    </row>
    <row r="20" spans="1:15" ht="24.75" customHeight="1">
      <c r="A20" s="13"/>
      <c r="B20" s="14"/>
      <c r="C20" s="14"/>
      <c r="D20" s="627"/>
      <c r="E20" s="628"/>
      <c r="F20" s="627"/>
      <c r="G20" s="628"/>
      <c r="H20" s="627"/>
      <c r="I20" s="628"/>
      <c r="J20" s="627"/>
      <c r="K20" s="628"/>
      <c r="L20" s="627"/>
      <c r="M20" s="628"/>
      <c r="N20" s="627"/>
      <c r="O20" s="629"/>
    </row>
    <row r="21" spans="1:15" ht="24.75" customHeight="1">
      <c r="A21" s="13"/>
      <c r="B21" s="14"/>
      <c r="C21" s="14"/>
      <c r="D21" s="627"/>
      <c r="E21" s="628"/>
      <c r="F21" s="627"/>
      <c r="G21" s="628"/>
      <c r="H21" s="627"/>
      <c r="I21" s="628"/>
      <c r="J21" s="627"/>
      <c r="K21" s="628"/>
      <c r="L21" s="627"/>
      <c r="M21" s="628"/>
      <c r="N21" s="627"/>
      <c r="O21" s="629"/>
    </row>
    <row r="22" spans="1:15" ht="24.75" customHeight="1" thickBot="1">
      <c r="A22" s="13"/>
      <c r="B22" s="14"/>
      <c r="C22" s="14"/>
      <c r="D22" s="644"/>
      <c r="E22" s="645"/>
      <c r="F22" s="644"/>
      <c r="G22" s="645"/>
      <c r="H22" s="644"/>
      <c r="I22" s="645"/>
      <c r="J22" s="644"/>
      <c r="K22" s="645"/>
      <c r="L22" s="644"/>
      <c r="M22" s="645"/>
      <c r="N22" s="644"/>
      <c r="O22" s="646"/>
    </row>
    <row r="23" spans="1:15" ht="24.75" customHeight="1" thickBot="1">
      <c r="A23" s="2"/>
      <c r="B23" s="17" t="s">
        <v>149</v>
      </c>
      <c r="C23" s="110" t="s">
        <v>307</v>
      </c>
      <c r="D23" s="635">
        <f>SUM(D6:D22)+SUM('20'!D6:D23)</f>
        <v>188000</v>
      </c>
      <c r="E23" s="636"/>
      <c r="F23" s="635">
        <f>SUM(F6:F22)+SUM('20'!F6:F23)</f>
        <v>90000</v>
      </c>
      <c r="G23" s="636"/>
      <c r="H23" s="635"/>
      <c r="I23" s="636"/>
      <c r="J23" s="635">
        <f>SUM(J6:J22)+SUM('20'!J6:J23)</f>
        <v>90000</v>
      </c>
      <c r="K23" s="636"/>
      <c r="L23" s="635">
        <f>SUM(L6:L22)+SUM('20'!L6:L23)</f>
        <v>81083</v>
      </c>
      <c r="M23" s="636"/>
      <c r="N23" s="635">
        <f>SUM(N6:N22)+SUM('20'!N6:N23)</f>
        <v>8917</v>
      </c>
      <c r="O23" s="636"/>
    </row>
    <row r="24" spans="1:6" ht="15" customHeight="1" thickTop="1">
      <c r="A24" s="1"/>
      <c r="B24" s="1"/>
      <c r="C24" s="1"/>
      <c r="D24" s="1"/>
      <c r="E24" s="1"/>
      <c r="F24" s="102" t="s">
        <v>151</v>
      </c>
    </row>
    <row r="25" ht="24.75" customHeight="1"/>
    <row r="26" ht="24.75" customHeight="1"/>
    <row r="27" ht="24.75" customHeight="1"/>
    <row r="28" ht="24.75" customHeight="1"/>
    <row r="29" ht="24.75" customHeight="1"/>
    <row r="37" ht="12" customHeight="1"/>
    <row r="38" ht="12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63" ht="12" customHeight="1"/>
    <row r="64" ht="12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64" ht="24.75" customHeight="1"/>
    <row r="165" ht="24.75" customHeight="1"/>
    <row r="166" ht="12" customHeight="1"/>
    <row r="167" ht="12.75" customHeight="1"/>
    <row r="168" ht="12" customHeight="1"/>
    <row r="169" ht="12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12" customHeight="1"/>
    <row r="178" ht="12.75" customHeight="1"/>
    <row r="179" ht="24.75" customHeight="1"/>
    <row r="180" ht="12" customHeight="1"/>
    <row r="181" ht="12.75" customHeight="1"/>
    <row r="182" ht="24.75" customHeight="1"/>
    <row r="183" ht="12" customHeight="1"/>
    <row r="184" ht="12.75" customHeight="1"/>
    <row r="185" ht="24.75" customHeight="1"/>
    <row r="186" ht="12" customHeight="1"/>
    <row r="187" ht="12.75" customHeight="1"/>
    <row r="195" ht="12" customHeight="1"/>
    <row r="196" ht="12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7" ht="24.75" customHeight="1"/>
    <row r="208" ht="12" customHeight="1"/>
    <row r="209" ht="12.75" customHeight="1"/>
    <row r="210" ht="12" customHeight="1"/>
    <row r="211" ht="12.75" customHeight="1"/>
    <row r="212" ht="12" customHeight="1"/>
    <row r="213" ht="12.75" customHeight="1"/>
    <row r="214" ht="12" customHeight="1"/>
    <row r="215" ht="12.75" customHeight="1"/>
    <row r="216" ht="24.75" customHeight="1"/>
    <row r="217" ht="12" customHeight="1"/>
    <row r="218" ht="12.75" customHeight="1"/>
    <row r="219" ht="24.75" customHeight="1"/>
    <row r="220" ht="24.75" customHeight="1"/>
    <row r="391" ht="24.75" customHeight="1"/>
    <row r="392" ht="13.5" customHeight="1"/>
    <row r="393" ht="13.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C00000"/>
    <pageSetUpPr fitToPage="1"/>
  </sheetPr>
  <dimension ref="B2:Q37"/>
  <sheetViews>
    <sheetView defaultGridColor="0" zoomScale="75" zoomScaleNormal="75" zoomScalePageLayoutView="0" colorId="22" workbookViewId="0" topLeftCell="A11">
      <selection activeCell="F39" sqref="F39"/>
    </sheetView>
  </sheetViews>
  <sheetFormatPr defaultColWidth="8.5546875" defaultRowHeight="15"/>
  <cols>
    <col min="1" max="2" width="4.99609375" style="195" customWidth="1"/>
    <col min="3" max="3" width="9.4453125" style="195" customWidth="1"/>
    <col min="4" max="4" width="13.21484375" style="195" customWidth="1"/>
    <col min="5" max="5" width="5.88671875" style="195" customWidth="1"/>
    <col min="6" max="6" width="9.21484375" style="195" bestFit="1" customWidth="1"/>
    <col min="7" max="7" width="3.21484375" style="195" customWidth="1"/>
    <col min="8" max="8" width="10.3359375" style="195" customWidth="1"/>
    <col min="9" max="9" width="8.5546875" style="195" customWidth="1"/>
    <col min="10" max="10" width="4.99609375" style="195" customWidth="1"/>
    <col min="11" max="11" width="9.4453125" style="195" customWidth="1"/>
    <col min="12" max="12" width="8.5546875" style="195" customWidth="1"/>
    <col min="13" max="13" width="4.10546875" style="195" customWidth="1"/>
    <col min="14" max="14" width="18.3359375" style="195" customWidth="1"/>
    <col min="15" max="15" width="5.88671875" style="195" customWidth="1"/>
    <col min="16" max="16" width="11.21484375" style="195" customWidth="1"/>
    <col min="17" max="16384" width="8.5546875" style="195" customWidth="1"/>
  </cols>
  <sheetData>
    <row r="2" spans="10:14" ht="17.25">
      <c r="J2" s="196" t="s">
        <v>657</v>
      </c>
      <c r="N2" s="197"/>
    </row>
    <row r="4" ht="13.5">
      <c r="B4" s="195" t="s">
        <v>658</v>
      </c>
    </row>
    <row r="6" spans="3:15" ht="12.75" customHeight="1">
      <c r="C6" s="195" t="s">
        <v>659</v>
      </c>
      <c r="E6" s="810" t="s">
        <v>984</v>
      </c>
      <c r="F6" s="810"/>
      <c r="G6" s="199" t="s">
        <v>660</v>
      </c>
      <c r="H6" s="810" t="s">
        <v>985</v>
      </c>
      <c r="I6" s="810"/>
      <c r="J6" s="810"/>
      <c r="K6" s="195" t="s">
        <v>661</v>
      </c>
      <c r="L6" s="810" t="s">
        <v>986</v>
      </c>
      <c r="M6" s="810"/>
      <c r="N6" s="810"/>
      <c r="O6" s="211" t="s">
        <v>948</v>
      </c>
    </row>
    <row r="7" ht="10.5" customHeight="1"/>
    <row r="8" ht="18.75" customHeight="1">
      <c r="C8" s="211" t="s">
        <v>949</v>
      </c>
    </row>
    <row r="9" ht="10.5" customHeight="1"/>
    <row r="10" spans="3:16" ht="14.25" customHeight="1">
      <c r="C10" s="195" t="s">
        <v>662</v>
      </c>
      <c r="I10" s="815" t="s">
        <v>994</v>
      </c>
      <c r="J10" s="815"/>
      <c r="K10" s="815"/>
      <c r="L10" s="815"/>
      <c r="M10" s="815"/>
      <c r="N10" s="815"/>
      <c r="O10" s="815"/>
      <c r="P10" s="815"/>
    </row>
    <row r="11" ht="10.5" customHeight="1"/>
    <row r="12" spans="3:7" ht="14.25" customHeight="1">
      <c r="C12" s="195" t="s">
        <v>663</v>
      </c>
      <c r="D12" s="201"/>
      <c r="E12" s="819"/>
      <c r="F12" s="819"/>
      <c r="G12" s="211" t="s">
        <v>947</v>
      </c>
    </row>
    <row r="13" ht="10.5" customHeight="1"/>
    <row r="14" spans="3:11" ht="12.75" customHeight="1">
      <c r="C14" s="195" t="s">
        <v>664</v>
      </c>
      <c r="E14" s="810" t="s">
        <v>984</v>
      </c>
      <c r="F14" s="810"/>
      <c r="G14" s="199" t="s">
        <v>660</v>
      </c>
      <c r="H14" s="810" t="s">
        <v>985</v>
      </c>
      <c r="I14" s="810"/>
      <c r="J14" s="810"/>
      <c r="K14" s="211" t="s">
        <v>951</v>
      </c>
    </row>
    <row r="16" ht="14.25" thickBot="1"/>
    <row r="17" spans="7:13" ht="13.5">
      <c r="G17" s="202"/>
      <c r="H17" s="211"/>
      <c r="J17" s="202"/>
      <c r="M17" s="202"/>
    </row>
    <row r="18" spans="7:13" ht="13.5">
      <c r="G18" s="203"/>
      <c r="H18" s="211"/>
      <c r="J18" s="203"/>
      <c r="L18" s="204" t="s">
        <v>528</v>
      </c>
      <c r="M18" s="203"/>
    </row>
    <row r="19" spans="3:13" ht="13.5">
      <c r="C19" s="204" t="s">
        <v>665</v>
      </c>
      <c r="G19" s="203"/>
      <c r="H19" s="211"/>
      <c r="J19" s="203"/>
      <c r="M19" s="203"/>
    </row>
    <row r="20" spans="3:13" ht="14.25" thickBot="1">
      <c r="C20" s="205" t="s">
        <v>666</v>
      </c>
      <c r="F20" s="204" t="s">
        <v>531</v>
      </c>
      <c r="G20" s="203"/>
      <c r="H20" s="211"/>
      <c r="I20" s="204" t="s">
        <v>532</v>
      </c>
      <c r="J20" s="203"/>
      <c r="M20" s="206"/>
    </row>
    <row r="21" spans="7:10" ht="14.25" thickBot="1">
      <c r="G21" s="203"/>
      <c r="H21" s="211"/>
      <c r="J21" s="203"/>
    </row>
    <row r="22" spans="7:14" ht="13.5">
      <c r="G22" s="203"/>
      <c r="H22" s="211"/>
      <c r="J22" s="203"/>
      <c r="M22" s="202"/>
      <c r="N22" s="211"/>
    </row>
    <row r="23" spans="7:14" ht="14.25" thickBot="1">
      <c r="G23" s="206"/>
      <c r="H23" s="211"/>
      <c r="J23" s="206"/>
      <c r="L23" s="204" t="s">
        <v>533</v>
      </c>
      <c r="M23" s="203"/>
      <c r="N23" s="211"/>
    </row>
    <row r="24" ht="10.5" customHeight="1">
      <c r="M24" s="203"/>
    </row>
    <row r="25" ht="10.5" customHeight="1" thickBot="1">
      <c r="M25" s="206"/>
    </row>
    <row r="26" ht="10.5" customHeight="1"/>
    <row r="27" spans="3:16" ht="14.25" customHeight="1">
      <c r="C27" s="195" t="s">
        <v>667</v>
      </c>
      <c r="K27" s="810" t="s">
        <v>995</v>
      </c>
      <c r="L27" s="810"/>
      <c r="M27" s="810"/>
      <c r="N27" s="810"/>
      <c r="O27" s="195" t="s">
        <v>668</v>
      </c>
      <c r="P27" s="200" t="s">
        <v>984</v>
      </c>
    </row>
    <row r="28" ht="10.5" customHeight="1"/>
    <row r="29" spans="2:14" ht="12.75" customHeight="1">
      <c r="B29" s="199" t="s">
        <v>669</v>
      </c>
      <c r="C29" s="810" t="s">
        <v>985</v>
      </c>
      <c r="D29" s="810"/>
      <c r="E29" s="810"/>
      <c r="F29" s="195" t="s">
        <v>661</v>
      </c>
      <c r="G29" s="810" t="s">
        <v>986</v>
      </c>
      <c r="H29" s="810"/>
      <c r="I29" s="810"/>
      <c r="J29" s="195" t="s">
        <v>670</v>
      </c>
      <c r="K29" s="814">
        <v>42836</v>
      </c>
      <c r="L29" s="810"/>
      <c r="N29" s="211" t="str">
        <f>G12</f>
        <v>, 2017</v>
      </c>
    </row>
    <row r="30" ht="10.5" customHeight="1"/>
    <row r="31" spans="3:16" ht="14.25" customHeight="1">
      <c r="C31" s="195" t="s">
        <v>671</v>
      </c>
      <c r="I31" s="811" t="s">
        <v>996</v>
      </c>
      <c r="J31" s="810"/>
      <c r="K31" s="810"/>
      <c r="L31" s="810"/>
      <c r="M31" s="195" t="s">
        <v>670</v>
      </c>
      <c r="N31" s="207">
        <v>42864</v>
      </c>
      <c r="O31" s="211" t="str">
        <f>G12</f>
        <v>, 2017</v>
      </c>
      <c r="P31" s="211" t="s">
        <v>752</v>
      </c>
    </row>
    <row r="32" ht="10.5" customHeight="1"/>
    <row r="33" spans="2:17" ht="24" customHeight="1">
      <c r="B33" s="817">
        <v>0.7916666666666666</v>
      </c>
      <c r="C33" s="810"/>
      <c r="D33" s="195" t="s">
        <v>672</v>
      </c>
      <c r="E33" s="208" t="s">
        <v>1319</v>
      </c>
      <c r="F33" s="816" t="s">
        <v>950</v>
      </c>
      <c r="G33" s="816"/>
      <c r="H33" s="816"/>
      <c r="I33" s="816"/>
      <c r="J33" s="816"/>
      <c r="K33" s="816"/>
      <c r="L33" s="816"/>
      <c r="M33" s="816"/>
      <c r="N33" s="816"/>
      <c r="O33" s="816"/>
      <c r="P33" s="816"/>
      <c r="Q33" s="816"/>
    </row>
    <row r="34" ht="10.5" customHeight="1">
      <c r="E34" s="209" t="s">
        <v>673</v>
      </c>
    </row>
    <row r="35" ht="13.5">
      <c r="B35" s="195" t="s">
        <v>674</v>
      </c>
    </row>
    <row r="37" spans="2:17" ht="13.5">
      <c r="B37" s="818" t="s">
        <v>675</v>
      </c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8"/>
      <c r="P37" s="818"/>
      <c r="Q37" s="818"/>
    </row>
  </sheetData>
  <sheetProtection/>
  <mergeCells count="15">
    <mergeCell ref="F33:Q33"/>
    <mergeCell ref="B33:C33"/>
    <mergeCell ref="B37:Q37"/>
    <mergeCell ref="E12:F12"/>
    <mergeCell ref="H6:J6"/>
    <mergeCell ref="L6:N6"/>
    <mergeCell ref="E14:F14"/>
    <mergeCell ref="H14:J14"/>
    <mergeCell ref="C29:E29"/>
    <mergeCell ref="G29:I29"/>
    <mergeCell ref="K29:L29"/>
    <mergeCell ref="I31:L31"/>
    <mergeCell ref="E6:F6"/>
    <mergeCell ref="I10:P10"/>
    <mergeCell ref="K27:N27"/>
  </mergeCells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selection activeCell="H16" sqref="H16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88</v>
      </c>
      <c r="B2" s="6"/>
      <c r="C2" s="101"/>
      <c r="D2" s="852" t="s">
        <v>89</v>
      </c>
      <c r="E2" s="842"/>
      <c r="F2" s="842"/>
      <c r="G2" s="842"/>
      <c r="H2" s="842"/>
      <c r="I2" s="842"/>
      <c r="J2" s="842"/>
      <c r="K2" s="853"/>
      <c r="L2" s="852" t="str">
        <f>Expendpast</f>
        <v>          Expended 2016</v>
      </c>
      <c r="M2" s="842"/>
      <c r="N2" s="842"/>
      <c r="O2" s="843"/>
    </row>
    <row r="3" spans="1:15" ht="19.5" customHeight="1" thickTop="1">
      <c r="A3" s="1"/>
      <c r="B3" s="6"/>
      <c r="C3" s="101" t="s">
        <v>703</v>
      </c>
      <c r="D3" s="10"/>
      <c r="E3" s="6"/>
      <c r="F3" s="10"/>
      <c r="G3" s="6"/>
      <c r="H3" s="856" t="str">
        <f>forpastBy</f>
        <v>for 2016 By</v>
      </c>
      <c r="I3" s="855"/>
      <c r="J3" s="856" t="str">
        <f>totalpast</f>
        <v>Total for 2016</v>
      </c>
      <c r="K3" s="855"/>
      <c r="L3" s="10"/>
      <c r="M3" s="6"/>
      <c r="N3" s="10"/>
      <c r="O3" s="11"/>
    </row>
    <row r="4" spans="1:15" ht="17.25" customHeight="1">
      <c r="A4" s="1"/>
      <c r="B4" s="20" t="s">
        <v>147</v>
      </c>
      <c r="C4" s="101"/>
      <c r="D4" s="10"/>
      <c r="E4" s="6"/>
      <c r="F4" s="10"/>
      <c r="G4" s="6"/>
      <c r="H4" s="844" t="s">
        <v>91</v>
      </c>
      <c r="I4" s="845"/>
      <c r="J4" s="844" t="s">
        <v>92</v>
      </c>
      <c r="K4" s="845"/>
      <c r="L4" s="844" t="s">
        <v>93</v>
      </c>
      <c r="M4" s="845"/>
      <c r="N4" s="844" t="s">
        <v>94</v>
      </c>
      <c r="O4" s="848"/>
    </row>
    <row r="5" spans="1:15" ht="19.5" customHeight="1" thickBot="1">
      <c r="A5" s="2"/>
      <c r="B5" s="8"/>
      <c r="C5" s="103"/>
      <c r="D5" s="857" t="str">
        <f>forcurrent</f>
        <v>for 2017</v>
      </c>
      <c r="E5" s="851"/>
      <c r="F5" s="846" t="str">
        <f>forpast</f>
        <v>for 2016</v>
      </c>
      <c r="G5" s="847"/>
      <c r="H5" s="846" t="s">
        <v>95</v>
      </c>
      <c r="I5" s="847"/>
      <c r="J5" s="846" t="s">
        <v>96</v>
      </c>
      <c r="K5" s="847"/>
      <c r="L5" s="846" t="s">
        <v>97</v>
      </c>
      <c r="M5" s="847"/>
      <c r="N5" s="3"/>
      <c r="O5" s="9"/>
    </row>
    <row r="6" spans="1:15" ht="24.75" customHeight="1" thickTop="1">
      <c r="A6" s="10"/>
      <c r="B6" s="6" t="s">
        <v>152</v>
      </c>
      <c r="C6" s="105" t="s">
        <v>107</v>
      </c>
      <c r="D6" s="106" t="s">
        <v>107</v>
      </c>
      <c r="E6" s="105" t="s">
        <v>107</v>
      </c>
      <c r="F6" s="106" t="s">
        <v>107</v>
      </c>
      <c r="G6" s="105" t="s">
        <v>107</v>
      </c>
      <c r="H6" s="106" t="s">
        <v>107</v>
      </c>
      <c r="I6" s="105" t="s">
        <v>107</v>
      </c>
      <c r="J6" s="106" t="s">
        <v>107</v>
      </c>
      <c r="K6" s="105" t="s">
        <v>107</v>
      </c>
      <c r="L6" s="106" t="s">
        <v>107</v>
      </c>
      <c r="M6" s="105" t="s">
        <v>107</v>
      </c>
      <c r="N6" s="106" t="s">
        <v>107</v>
      </c>
      <c r="O6" s="107" t="s">
        <v>107</v>
      </c>
    </row>
    <row r="7" spans="1:15" ht="14.25" customHeight="1">
      <c r="A7" s="10"/>
      <c r="B7" s="6" t="s">
        <v>153</v>
      </c>
      <c r="C7" s="21"/>
      <c r="D7" s="22"/>
      <c r="E7" s="21"/>
      <c r="F7" s="22"/>
      <c r="G7" s="21"/>
      <c r="H7" s="22"/>
      <c r="I7" s="21"/>
      <c r="J7" s="22"/>
      <c r="K7" s="21"/>
      <c r="L7" s="22"/>
      <c r="M7" s="21"/>
      <c r="N7" s="22"/>
      <c r="O7" s="23"/>
    </row>
    <row r="8" spans="1:15" ht="12.75" customHeight="1">
      <c r="A8" s="28"/>
      <c r="B8" s="24" t="s">
        <v>154</v>
      </c>
      <c r="C8" s="105" t="s">
        <v>107</v>
      </c>
      <c r="D8" s="106" t="s">
        <v>107</v>
      </c>
      <c r="E8" s="105" t="s">
        <v>107</v>
      </c>
      <c r="F8" s="106" t="s">
        <v>107</v>
      </c>
      <c r="G8" s="105" t="s">
        <v>107</v>
      </c>
      <c r="H8" s="106" t="s">
        <v>107</v>
      </c>
      <c r="I8" s="105" t="s">
        <v>107</v>
      </c>
      <c r="J8" s="106" t="s">
        <v>107</v>
      </c>
      <c r="K8" s="105" t="s">
        <v>107</v>
      </c>
      <c r="L8" s="106" t="s">
        <v>107</v>
      </c>
      <c r="M8" s="105" t="s">
        <v>107</v>
      </c>
      <c r="N8" s="106" t="s">
        <v>107</v>
      </c>
      <c r="O8" s="107" t="s">
        <v>107</v>
      </c>
    </row>
    <row r="9" spans="1:15" ht="24.75" customHeight="1">
      <c r="A9" s="13"/>
      <c r="B9" s="14"/>
      <c r="C9" s="14"/>
      <c r="D9" s="627"/>
      <c r="E9" s="628"/>
      <c r="F9" s="627"/>
      <c r="G9" s="628"/>
      <c r="H9" s="627"/>
      <c r="I9" s="628"/>
      <c r="J9" s="627"/>
      <c r="K9" s="628"/>
      <c r="L9" s="627"/>
      <c r="M9" s="628"/>
      <c r="N9" s="627"/>
      <c r="O9" s="629"/>
    </row>
    <row r="10" spans="1:15" ht="24.75" customHeight="1">
      <c r="A10" s="13"/>
      <c r="B10" s="14"/>
      <c r="C10" s="14"/>
      <c r="D10" s="627"/>
      <c r="E10" s="628"/>
      <c r="F10" s="627"/>
      <c r="G10" s="628"/>
      <c r="H10" s="627"/>
      <c r="I10" s="628"/>
      <c r="J10" s="627"/>
      <c r="K10" s="628"/>
      <c r="L10" s="627"/>
      <c r="M10" s="628"/>
      <c r="N10" s="627"/>
      <c r="O10" s="629"/>
    </row>
    <row r="11" spans="1:15" ht="24.75" customHeight="1">
      <c r="A11" s="13"/>
      <c r="B11" s="14"/>
      <c r="C11" s="14"/>
      <c r="D11" s="627"/>
      <c r="E11" s="628"/>
      <c r="F11" s="627"/>
      <c r="G11" s="628"/>
      <c r="H11" s="627"/>
      <c r="I11" s="628"/>
      <c r="J11" s="627"/>
      <c r="K11" s="628"/>
      <c r="L11" s="627"/>
      <c r="M11" s="628"/>
      <c r="N11" s="627"/>
      <c r="O11" s="629"/>
    </row>
    <row r="12" spans="1:15" ht="24.75" customHeight="1">
      <c r="A12" s="13"/>
      <c r="B12" s="14"/>
      <c r="C12" s="14"/>
      <c r="D12" s="627"/>
      <c r="E12" s="628"/>
      <c r="F12" s="627"/>
      <c r="G12" s="628"/>
      <c r="H12" s="627"/>
      <c r="I12" s="628"/>
      <c r="J12" s="627"/>
      <c r="K12" s="628"/>
      <c r="L12" s="627"/>
      <c r="M12" s="628"/>
      <c r="N12" s="627"/>
      <c r="O12" s="629"/>
    </row>
    <row r="13" spans="1:15" ht="24.75" customHeight="1">
      <c r="A13" s="13"/>
      <c r="B13" s="14"/>
      <c r="C13" s="14"/>
      <c r="D13" s="627"/>
      <c r="E13" s="628"/>
      <c r="F13" s="627"/>
      <c r="G13" s="628"/>
      <c r="H13" s="627"/>
      <c r="I13" s="628"/>
      <c r="J13" s="627"/>
      <c r="K13" s="628"/>
      <c r="L13" s="627"/>
      <c r="M13" s="628"/>
      <c r="N13" s="627"/>
      <c r="O13" s="629"/>
    </row>
    <row r="14" spans="1:15" ht="24.75" customHeight="1">
      <c r="A14" s="13"/>
      <c r="B14" s="14"/>
      <c r="C14" s="14"/>
      <c r="D14" s="627"/>
      <c r="E14" s="628"/>
      <c r="F14" s="627"/>
      <c r="G14" s="628"/>
      <c r="H14" s="627"/>
      <c r="I14" s="628"/>
      <c r="J14" s="627"/>
      <c r="K14" s="628"/>
      <c r="L14" s="627"/>
      <c r="M14" s="628"/>
      <c r="N14" s="627"/>
      <c r="O14" s="629"/>
    </row>
    <row r="15" spans="1:15" ht="24.75" customHeight="1">
      <c r="A15" s="13"/>
      <c r="B15" s="14"/>
      <c r="C15" s="14"/>
      <c r="D15" s="627"/>
      <c r="E15" s="628"/>
      <c r="F15" s="627"/>
      <c r="G15" s="628"/>
      <c r="H15" s="627"/>
      <c r="I15" s="628"/>
      <c r="J15" s="627"/>
      <c r="K15" s="628"/>
      <c r="L15" s="627"/>
      <c r="M15" s="628"/>
      <c r="N15" s="627"/>
      <c r="O15" s="629"/>
    </row>
    <row r="16" spans="1:15" ht="24.75" customHeight="1">
      <c r="A16" s="13"/>
      <c r="B16" s="14"/>
      <c r="C16" s="14"/>
      <c r="D16" s="627"/>
      <c r="E16" s="628"/>
      <c r="F16" s="627"/>
      <c r="G16" s="628"/>
      <c r="H16" s="627"/>
      <c r="I16" s="628"/>
      <c r="J16" s="627"/>
      <c r="K16" s="628"/>
      <c r="L16" s="627"/>
      <c r="M16" s="628"/>
      <c r="N16" s="627"/>
      <c r="O16" s="629"/>
    </row>
    <row r="17" spans="1:15" ht="24.75" customHeight="1">
      <c r="A17" s="13"/>
      <c r="B17" s="14"/>
      <c r="C17" s="14"/>
      <c r="D17" s="627"/>
      <c r="E17" s="628"/>
      <c r="F17" s="627"/>
      <c r="G17" s="628"/>
      <c r="H17" s="627"/>
      <c r="I17" s="628"/>
      <c r="J17" s="627"/>
      <c r="K17" s="628"/>
      <c r="L17" s="627"/>
      <c r="M17" s="628"/>
      <c r="N17" s="627"/>
      <c r="O17" s="629"/>
    </row>
    <row r="18" spans="1:15" ht="24.75" customHeight="1">
      <c r="A18" s="13"/>
      <c r="B18" s="14"/>
      <c r="C18" s="14"/>
      <c r="D18" s="627"/>
      <c r="E18" s="628"/>
      <c r="F18" s="627"/>
      <c r="G18" s="628"/>
      <c r="H18" s="627"/>
      <c r="I18" s="628"/>
      <c r="J18" s="627"/>
      <c r="K18" s="628"/>
      <c r="L18" s="627"/>
      <c r="M18" s="628"/>
      <c r="N18" s="627"/>
      <c r="O18" s="629"/>
    </row>
    <row r="19" spans="1:15" ht="24.75" customHeight="1">
      <c r="A19" s="13"/>
      <c r="B19" s="14"/>
      <c r="C19" s="14"/>
      <c r="D19" s="627"/>
      <c r="E19" s="628"/>
      <c r="F19" s="627"/>
      <c r="G19" s="628"/>
      <c r="H19" s="627"/>
      <c r="I19" s="628"/>
      <c r="J19" s="627"/>
      <c r="K19" s="628"/>
      <c r="L19" s="627"/>
      <c r="M19" s="628"/>
      <c r="N19" s="627"/>
      <c r="O19" s="629"/>
    </row>
    <row r="20" spans="1:15" ht="24.75" customHeight="1">
      <c r="A20" s="13"/>
      <c r="B20" s="14"/>
      <c r="C20" s="14"/>
      <c r="D20" s="627"/>
      <c r="E20" s="628"/>
      <c r="F20" s="627"/>
      <c r="G20" s="628"/>
      <c r="H20" s="627"/>
      <c r="I20" s="628"/>
      <c r="J20" s="627"/>
      <c r="K20" s="628"/>
      <c r="L20" s="627"/>
      <c r="M20" s="628"/>
      <c r="N20" s="627"/>
      <c r="O20" s="629"/>
    </row>
    <row r="21" spans="1:15" ht="24.75" customHeight="1">
      <c r="A21" s="13"/>
      <c r="B21" s="14"/>
      <c r="C21" s="14"/>
      <c r="D21" s="627"/>
      <c r="E21" s="628"/>
      <c r="F21" s="627"/>
      <c r="G21" s="628"/>
      <c r="H21" s="627"/>
      <c r="I21" s="628"/>
      <c r="J21" s="627"/>
      <c r="K21" s="628"/>
      <c r="L21" s="627"/>
      <c r="M21" s="628"/>
      <c r="N21" s="627"/>
      <c r="O21" s="629"/>
    </row>
    <row r="22" spans="1:15" ht="24.75" customHeight="1" thickBot="1">
      <c r="A22" s="13"/>
      <c r="B22" s="14"/>
      <c r="C22" s="14"/>
      <c r="D22" s="644"/>
      <c r="E22" s="645"/>
      <c r="F22" s="644"/>
      <c r="G22" s="645"/>
      <c r="H22" s="644"/>
      <c r="I22" s="645"/>
      <c r="J22" s="644"/>
      <c r="K22" s="645"/>
      <c r="L22" s="644"/>
      <c r="M22" s="645"/>
      <c r="N22" s="644"/>
      <c r="O22" s="646"/>
    </row>
    <row r="23" spans="1:15" ht="24.75" customHeight="1" thickBot="1">
      <c r="A23" s="139" t="s">
        <v>574</v>
      </c>
      <c r="B23" s="141"/>
      <c r="C23" s="140" t="s">
        <v>308</v>
      </c>
      <c r="D23" s="635">
        <f>SUM(D9:D22)</f>
        <v>0</v>
      </c>
      <c r="E23" s="636"/>
      <c r="F23" s="635">
        <f>SUM(F9:F22)</f>
        <v>0</v>
      </c>
      <c r="G23" s="636"/>
      <c r="H23" s="635">
        <f>SUM(H9:H22)</f>
        <v>0</v>
      </c>
      <c r="I23" s="636"/>
      <c r="J23" s="635">
        <f>SUM(J9:J22)</f>
        <v>0</v>
      </c>
      <c r="K23" s="636"/>
      <c r="L23" s="635">
        <f>SUM(L9:L22)</f>
        <v>0</v>
      </c>
      <c r="M23" s="636"/>
      <c r="N23" s="635">
        <f>SUM(N9:N22)</f>
        <v>0</v>
      </c>
      <c r="O23" s="636"/>
    </row>
    <row r="24" ht="15" customHeight="1" thickTop="1">
      <c r="F24" s="104" t="s">
        <v>155</v>
      </c>
    </row>
    <row r="25" ht="24.75" customHeight="1"/>
    <row r="26" ht="24.75" customHeight="1"/>
    <row r="27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10" ht="24.75" customHeight="1"/>
    <row r="111" ht="24.75" customHeight="1"/>
    <row r="112" ht="12" customHeight="1"/>
    <row r="113" ht="12.75" customHeight="1"/>
    <row r="114" ht="12" customHeight="1"/>
    <row r="115" ht="12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12" customHeight="1"/>
    <row r="124" ht="12.75" customHeight="1"/>
    <row r="125" ht="24.75" customHeight="1"/>
    <row r="126" ht="12" customHeight="1"/>
    <row r="127" ht="12.75" customHeight="1"/>
    <row r="128" ht="24.75" customHeight="1"/>
    <row r="129" ht="12" customHeight="1"/>
    <row r="130" ht="12.75" customHeight="1"/>
    <row r="131" ht="24.75" customHeight="1"/>
    <row r="132" ht="12" customHeight="1"/>
    <row r="133" ht="12.75" customHeight="1"/>
    <row r="141" ht="12" customHeight="1"/>
    <row r="142" ht="12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53" ht="24.75" customHeight="1"/>
    <row r="154" ht="12" customHeight="1"/>
    <row r="155" ht="12.75" customHeight="1"/>
    <row r="156" ht="12" customHeight="1"/>
    <row r="157" ht="12.75" customHeight="1"/>
    <row r="158" ht="12" customHeight="1"/>
    <row r="159" ht="12.75" customHeight="1"/>
    <row r="160" ht="12" customHeight="1"/>
    <row r="161" ht="12.75" customHeight="1"/>
    <row r="162" ht="24.75" customHeight="1"/>
    <row r="163" ht="12" customHeight="1"/>
    <row r="164" ht="12.75" customHeight="1"/>
    <row r="165" ht="24.75" customHeight="1"/>
    <row r="166" ht="24.75" customHeight="1"/>
    <row r="337" ht="24.75" customHeight="1"/>
    <row r="338" ht="13.5" customHeight="1"/>
    <row r="339" ht="13.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8">
      <selection activeCell="D13" sqref="D13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88</v>
      </c>
      <c r="B2" s="6"/>
      <c r="C2" s="101"/>
      <c r="D2" s="852" t="s">
        <v>89</v>
      </c>
      <c r="E2" s="842"/>
      <c r="F2" s="842"/>
      <c r="G2" s="842"/>
      <c r="H2" s="842"/>
      <c r="I2" s="842"/>
      <c r="J2" s="842"/>
      <c r="K2" s="853"/>
      <c r="L2" s="852" t="str">
        <f>Expendpast</f>
        <v>          Expended 2016</v>
      </c>
      <c r="M2" s="842"/>
      <c r="N2" s="842"/>
      <c r="O2" s="843"/>
    </row>
    <row r="3" spans="1:15" ht="18.75" customHeight="1" thickTop="1">
      <c r="A3" s="1"/>
      <c r="B3" s="6"/>
      <c r="C3" s="101" t="s">
        <v>703</v>
      </c>
      <c r="D3" s="10"/>
      <c r="E3" s="6"/>
      <c r="F3" s="10"/>
      <c r="G3" s="6"/>
      <c r="H3" s="856" t="str">
        <f>forpastBy</f>
        <v>for 2016 By</v>
      </c>
      <c r="I3" s="855"/>
      <c r="J3" s="856" t="str">
        <f>totalpast</f>
        <v>Total for 2016</v>
      </c>
      <c r="K3" s="855"/>
      <c r="L3" s="10"/>
      <c r="M3" s="6"/>
      <c r="N3" s="10"/>
      <c r="O3" s="11"/>
    </row>
    <row r="4" spans="1:15" ht="17.25" customHeight="1">
      <c r="A4" s="1"/>
      <c r="B4" s="20" t="s">
        <v>147</v>
      </c>
      <c r="C4" s="101"/>
      <c r="D4" s="10"/>
      <c r="E4" s="6"/>
      <c r="F4" s="10"/>
      <c r="G4" s="6"/>
      <c r="H4" s="844" t="s">
        <v>91</v>
      </c>
      <c r="I4" s="845"/>
      <c r="J4" s="844" t="s">
        <v>92</v>
      </c>
      <c r="K4" s="845"/>
      <c r="L4" s="844" t="s">
        <v>93</v>
      </c>
      <c r="M4" s="845"/>
      <c r="N4" s="844" t="s">
        <v>94</v>
      </c>
      <c r="O4" s="848"/>
    </row>
    <row r="5" spans="1:15" ht="18" customHeight="1" thickBot="1">
      <c r="A5" s="2"/>
      <c r="B5" s="8"/>
      <c r="C5" s="103"/>
      <c r="D5" s="857" t="str">
        <f>forcurrent</f>
        <v>for 2017</v>
      </c>
      <c r="E5" s="851"/>
      <c r="F5" s="846" t="str">
        <f>forpast</f>
        <v>for 2016</v>
      </c>
      <c r="G5" s="847"/>
      <c r="H5" s="846" t="s">
        <v>95</v>
      </c>
      <c r="I5" s="847"/>
      <c r="J5" s="846" t="s">
        <v>96</v>
      </c>
      <c r="K5" s="847"/>
      <c r="L5" s="846" t="s">
        <v>97</v>
      </c>
      <c r="M5" s="847"/>
      <c r="N5" s="3"/>
      <c r="O5" s="9"/>
    </row>
    <row r="6" spans="1:15" ht="24.75" customHeight="1" thickTop="1">
      <c r="A6" s="13"/>
      <c r="B6" s="15" t="s">
        <v>721</v>
      </c>
      <c r="C6" s="105" t="s">
        <v>107</v>
      </c>
      <c r="D6" s="106" t="s">
        <v>107</v>
      </c>
      <c r="E6" s="105" t="s">
        <v>107</v>
      </c>
      <c r="F6" s="106" t="s">
        <v>107</v>
      </c>
      <c r="G6" s="105" t="s">
        <v>107</v>
      </c>
      <c r="H6" s="106" t="s">
        <v>107</v>
      </c>
      <c r="I6" s="105" t="s">
        <v>107</v>
      </c>
      <c r="J6" s="106" t="s">
        <v>107</v>
      </c>
      <c r="K6" s="105" t="s">
        <v>107</v>
      </c>
      <c r="L6" s="106" t="s">
        <v>107</v>
      </c>
      <c r="M6" s="105" t="s">
        <v>107</v>
      </c>
      <c r="N6" s="106" t="s">
        <v>107</v>
      </c>
      <c r="O6" s="107" t="s">
        <v>107</v>
      </c>
    </row>
    <row r="7" spans="1:15" ht="24.75" customHeight="1">
      <c r="A7" s="13"/>
      <c r="B7" s="14"/>
      <c r="C7" s="119"/>
      <c r="D7" s="627"/>
      <c r="E7" s="628"/>
      <c r="F7" s="627"/>
      <c r="G7" s="628"/>
      <c r="H7" s="627"/>
      <c r="I7" s="628"/>
      <c r="J7" s="627"/>
      <c r="K7" s="628"/>
      <c r="L7" s="627"/>
      <c r="M7" s="628"/>
      <c r="N7" s="627"/>
      <c r="O7" s="629"/>
    </row>
    <row r="8" spans="1:15" ht="24.75" customHeight="1">
      <c r="A8" s="13"/>
      <c r="B8" s="14" t="s">
        <v>1157</v>
      </c>
      <c r="C8" s="119" t="s">
        <v>1162</v>
      </c>
      <c r="D8" s="627">
        <v>3500</v>
      </c>
      <c r="E8" s="628"/>
      <c r="F8" s="627">
        <v>3500</v>
      </c>
      <c r="G8" s="628"/>
      <c r="H8" s="627"/>
      <c r="I8" s="628"/>
      <c r="J8" s="627">
        <f>+F8+H8</f>
        <v>3500</v>
      </c>
      <c r="K8" s="628"/>
      <c r="L8" s="627">
        <v>3273.5</v>
      </c>
      <c r="M8" s="628"/>
      <c r="N8" s="627">
        <f>+J8-L8-226.5</f>
        <v>0</v>
      </c>
      <c r="O8" s="629"/>
    </row>
    <row r="9" spans="1:15" ht="24.75" customHeight="1">
      <c r="A9" s="13"/>
      <c r="B9" s="14"/>
      <c r="C9" s="119"/>
      <c r="D9" s="627"/>
      <c r="E9" s="628"/>
      <c r="F9" s="627"/>
      <c r="G9" s="628"/>
      <c r="H9" s="627"/>
      <c r="I9" s="628"/>
      <c r="J9" s="627"/>
      <c r="K9" s="628"/>
      <c r="L9" s="627"/>
      <c r="M9" s="628"/>
      <c r="N9" s="627"/>
      <c r="O9" s="629"/>
    </row>
    <row r="10" spans="1:15" ht="24.75" customHeight="1">
      <c r="A10" s="13"/>
      <c r="B10" s="14" t="s">
        <v>1158</v>
      </c>
      <c r="C10" s="148" t="s">
        <v>1163</v>
      </c>
      <c r="D10" s="627">
        <v>1000</v>
      </c>
      <c r="E10" s="628"/>
      <c r="F10" s="627">
        <v>500</v>
      </c>
      <c r="G10" s="628"/>
      <c r="H10" s="627"/>
      <c r="I10" s="628"/>
      <c r="J10" s="627">
        <f>+F10+H10</f>
        <v>500</v>
      </c>
      <c r="K10" s="628"/>
      <c r="L10" s="627">
        <v>500</v>
      </c>
      <c r="M10" s="628"/>
      <c r="N10" s="627">
        <f>+J10-L10</f>
        <v>0</v>
      </c>
      <c r="O10" s="629"/>
    </row>
    <row r="11" spans="1:15" ht="24.75" customHeight="1">
      <c r="A11" s="13"/>
      <c r="B11" s="14"/>
      <c r="C11" s="119"/>
      <c r="D11" s="627"/>
      <c r="E11" s="628"/>
      <c r="F11" s="627"/>
      <c r="G11" s="628"/>
      <c r="H11" s="627"/>
      <c r="I11" s="628"/>
      <c r="J11" s="627"/>
      <c r="K11" s="628"/>
      <c r="L11" s="627"/>
      <c r="M11" s="628"/>
      <c r="N11" s="627"/>
      <c r="O11" s="629"/>
    </row>
    <row r="12" spans="1:15" ht="24.75" customHeight="1">
      <c r="A12" s="13"/>
      <c r="B12" s="14" t="s">
        <v>1159</v>
      </c>
      <c r="C12" s="119" t="s">
        <v>1164</v>
      </c>
      <c r="D12" s="627">
        <v>9500</v>
      </c>
      <c r="E12" s="628"/>
      <c r="F12" s="627">
        <v>9500</v>
      </c>
      <c r="G12" s="628"/>
      <c r="H12" s="627"/>
      <c r="I12" s="628"/>
      <c r="J12" s="627">
        <f>+F12+H12</f>
        <v>9500</v>
      </c>
      <c r="K12" s="628"/>
      <c r="L12" s="627">
        <v>9000</v>
      </c>
      <c r="M12" s="628"/>
      <c r="N12" s="627">
        <f>+J12-L12</f>
        <v>500</v>
      </c>
      <c r="O12" s="629"/>
    </row>
    <row r="13" spans="1:15" ht="24.75" customHeight="1">
      <c r="A13" s="13"/>
      <c r="B13" s="14"/>
      <c r="C13" s="119"/>
      <c r="D13" s="627"/>
      <c r="E13" s="628"/>
      <c r="F13" s="627"/>
      <c r="G13" s="628"/>
      <c r="H13" s="627"/>
      <c r="I13" s="628"/>
      <c r="J13" s="627"/>
      <c r="K13" s="628"/>
      <c r="L13" s="627"/>
      <c r="M13" s="628"/>
      <c r="N13" s="627"/>
      <c r="O13" s="629"/>
    </row>
    <row r="14" spans="1:15" ht="24.75" customHeight="1">
      <c r="A14" s="13"/>
      <c r="B14" s="14" t="s">
        <v>1160</v>
      </c>
      <c r="C14" s="119" t="s">
        <v>1142</v>
      </c>
      <c r="D14" s="627">
        <v>10000</v>
      </c>
      <c r="E14" s="628"/>
      <c r="F14" s="627">
        <v>10000</v>
      </c>
      <c r="G14" s="628"/>
      <c r="H14" s="627"/>
      <c r="I14" s="628"/>
      <c r="J14" s="627">
        <f>+F14+H14</f>
        <v>10000</v>
      </c>
      <c r="K14" s="628"/>
      <c r="L14" s="627">
        <v>10000</v>
      </c>
      <c r="M14" s="628"/>
      <c r="N14" s="627">
        <f>+J14-L14</f>
        <v>0</v>
      </c>
      <c r="O14" s="629"/>
    </row>
    <row r="15" spans="1:15" ht="24.75" customHeight="1">
      <c r="A15" s="13"/>
      <c r="B15" s="14"/>
      <c r="C15" s="119"/>
      <c r="D15" s="627"/>
      <c r="E15" s="628"/>
      <c r="F15" s="627"/>
      <c r="G15" s="628"/>
      <c r="H15" s="627"/>
      <c r="I15" s="628"/>
      <c r="J15" s="627"/>
      <c r="K15" s="628"/>
      <c r="L15" s="627"/>
      <c r="M15" s="628"/>
      <c r="N15" s="627"/>
      <c r="O15" s="629"/>
    </row>
    <row r="16" spans="1:15" ht="24.75" customHeight="1">
      <c r="A16" s="13"/>
      <c r="B16" s="14" t="s">
        <v>1161</v>
      </c>
      <c r="C16" s="119" t="s">
        <v>1165</v>
      </c>
      <c r="D16" s="627">
        <v>2000</v>
      </c>
      <c r="E16" s="628"/>
      <c r="F16" s="627">
        <v>2000</v>
      </c>
      <c r="G16" s="628"/>
      <c r="H16" s="627"/>
      <c r="I16" s="628"/>
      <c r="J16" s="627">
        <f>+F16+H16</f>
        <v>2000</v>
      </c>
      <c r="K16" s="628"/>
      <c r="L16" s="627">
        <v>1832.88</v>
      </c>
      <c r="M16" s="628"/>
      <c r="N16" s="627">
        <f>+J16-L16</f>
        <v>167.1199999999999</v>
      </c>
      <c r="O16" s="629"/>
    </row>
    <row r="17" spans="1:15" ht="24.75" customHeight="1">
      <c r="A17" s="13"/>
      <c r="B17" s="14"/>
      <c r="C17" s="119"/>
      <c r="D17" s="627"/>
      <c r="E17" s="628"/>
      <c r="F17" s="627"/>
      <c r="G17" s="628"/>
      <c r="H17" s="627"/>
      <c r="I17" s="628"/>
      <c r="J17" s="627"/>
      <c r="K17" s="628"/>
      <c r="L17" s="627"/>
      <c r="M17" s="628"/>
      <c r="N17" s="627"/>
      <c r="O17" s="629"/>
    </row>
    <row r="18" spans="1:15" ht="24.75" customHeight="1">
      <c r="A18" s="13"/>
      <c r="B18" s="14"/>
      <c r="C18" s="119"/>
      <c r="D18" s="627"/>
      <c r="E18" s="628"/>
      <c r="F18" s="627"/>
      <c r="G18" s="628"/>
      <c r="H18" s="627"/>
      <c r="I18" s="628"/>
      <c r="J18" s="627"/>
      <c r="K18" s="628"/>
      <c r="L18" s="627"/>
      <c r="M18" s="628"/>
      <c r="N18" s="627"/>
      <c r="O18" s="629"/>
    </row>
    <row r="19" spans="1:15" ht="24.75" customHeight="1">
      <c r="A19" s="13"/>
      <c r="B19" s="14"/>
      <c r="C19" s="119"/>
      <c r="D19" s="627"/>
      <c r="E19" s="628"/>
      <c r="F19" s="627"/>
      <c r="G19" s="628"/>
      <c r="H19" s="627"/>
      <c r="I19" s="628"/>
      <c r="J19" s="627"/>
      <c r="K19" s="628"/>
      <c r="L19" s="627"/>
      <c r="M19" s="628"/>
      <c r="N19" s="627"/>
      <c r="O19" s="629"/>
    </row>
    <row r="20" spans="1:15" ht="24.75" customHeight="1">
      <c r="A20" s="13"/>
      <c r="B20" s="14"/>
      <c r="C20" s="14"/>
      <c r="D20" s="627"/>
      <c r="E20" s="628"/>
      <c r="F20" s="627"/>
      <c r="G20" s="628"/>
      <c r="H20" s="627"/>
      <c r="I20" s="628"/>
      <c r="J20" s="627"/>
      <c r="K20" s="628"/>
      <c r="L20" s="627"/>
      <c r="M20" s="628"/>
      <c r="N20" s="627"/>
      <c r="O20" s="629"/>
    </row>
    <row r="21" spans="1:15" ht="24.75" customHeight="1">
      <c r="A21" s="13"/>
      <c r="B21" s="14"/>
      <c r="C21" s="14"/>
      <c r="D21" s="627"/>
      <c r="E21" s="628"/>
      <c r="F21" s="627"/>
      <c r="G21" s="628"/>
      <c r="H21" s="627"/>
      <c r="I21" s="628"/>
      <c r="J21" s="627"/>
      <c r="K21" s="628"/>
      <c r="L21" s="627"/>
      <c r="M21" s="628"/>
      <c r="N21" s="627"/>
      <c r="O21" s="629"/>
    </row>
    <row r="22" spans="1:15" ht="24.75" customHeight="1" thickBot="1">
      <c r="A22" s="13"/>
      <c r="B22" s="14"/>
      <c r="C22" s="14"/>
      <c r="D22" s="644"/>
      <c r="E22" s="645"/>
      <c r="F22" s="644"/>
      <c r="G22" s="645"/>
      <c r="H22" s="644"/>
      <c r="I22" s="645"/>
      <c r="J22" s="644"/>
      <c r="K22" s="645"/>
      <c r="L22" s="644"/>
      <c r="M22" s="645"/>
      <c r="N22" s="644"/>
      <c r="O22" s="646"/>
    </row>
    <row r="23" spans="1:15" ht="24.75" customHeight="1" thickBot="1">
      <c r="A23" s="2"/>
      <c r="B23" s="17" t="s">
        <v>722</v>
      </c>
      <c r="C23" s="110" t="s">
        <v>309</v>
      </c>
      <c r="D23" s="635">
        <f>SUM(D7:D22)</f>
        <v>26000</v>
      </c>
      <c r="E23" s="636"/>
      <c r="F23" s="635">
        <f>SUM(F7:F22)</f>
        <v>25500</v>
      </c>
      <c r="G23" s="636"/>
      <c r="H23" s="635"/>
      <c r="I23" s="636"/>
      <c r="J23" s="635">
        <f>SUM(J7:J22)</f>
        <v>25500</v>
      </c>
      <c r="K23" s="636"/>
      <c r="L23" s="635">
        <f>SUM(L7:L22)</f>
        <v>24606.38</v>
      </c>
      <c r="M23" s="636"/>
      <c r="N23" s="635">
        <f>SUM(N7:N22)</f>
        <v>667.1199999999999</v>
      </c>
      <c r="O23" s="636"/>
    </row>
    <row r="24" ht="15" customHeight="1" thickTop="1">
      <c r="F24" s="104" t="s">
        <v>157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63" ht="24.75" customHeight="1"/>
    <row r="64" ht="24.75" customHeight="1"/>
    <row r="65" ht="12" customHeight="1"/>
    <row r="66" ht="12.75" customHeight="1"/>
    <row r="67" ht="12" customHeight="1"/>
    <row r="68" ht="12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12" customHeight="1"/>
    <row r="77" ht="12.75" customHeight="1"/>
    <row r="78" ht="24.75" customHeight="1"/>
    <row r="79" ht="12" customHeight="1"/>
    <row r="80" ht="12.75" customHeight="1"/>
    <row r="81" ht="24.75" customHeight="1"/>
    <row r="82" ht="12" customHeight="1"/>
    <row r="83" ht="12.75" customHeight="1"/>
    <row r="84" ht="24.75" customHeight="1"/>
    <row r="85" ht="12" customHeight="1"/>
    <row r="86" ht="12.75" customHeight="1"/>
    <row r="94" ht="12" customHeight="1"/>
    <row r="95" ht="12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6" ht="24.75" customHeight="1"/>
    <row r="107" ht="12" customHeight="1"/>
    <row r="108" ht="12.75" customHeight="1"/>
    <row r="109" ht="12" customHeight="1"/>
    <row r="110" ht="12.75" customHeight="1"/>
    <row r="111" ht="12" customHeight="1"/>
    <row r="112" ht="12.75" customHeight="1"/>
    <row r="113" ht="12" customHeight="1"/>
    <row r="114" ht="12.75" customHeight="1"/>
    <row r="115" ht="24.75" customHeight="1"/>
    <row r="116" ht="12" customHeight="1"/>
    <row r="117" ht="12.75" customHeight="1"/>
    <row r="118" ht="24.75" customHeight="1"/>
    <row r="119" ht="24.75" customHeight="1"/>
    <row r="290" ht="24.75" customHeight="1"/>
    <row r="291" ht="13.5" customHeight="1"/>
    <row r="292" ht="13.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8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21">
      <selection activeCell="B9" sqref="B9:N11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88</v>
      </c>
      <c r="B2" s="6"/>
      <c r="C2" s="101"/>
      <c r="D2" s="852" t="s">
        <v>89</v>
      </c>
      <c r="E2" s="842"/>
      <c r="F2" s="842"/>
      <c r="G2" s="842"/>
      <c r="H2" s="842"/>
      <c r="I2" s="842"/>
      <c r="J2" s="842"/>
      <c r="K2" s="853"/>
      <c r="L2" s="852" t="str">
        <f>Expendpast</f>
        <v>          Expended 2016</v>
      </c>
      <c r="M2" s="842"/>
      <c r="N2" s="842"/>
      <c r="O2" s="843"/>
    </row>
    <row r="3" spans="1:15" ht="19.5" customHeight="1" thickTop="1">
      <c r="A3" s="1"/>
      <c r="B3" s="6"/>
      <c r="C3" s="101" t="s">
        <v>703</v>
      </c>
      <c r="D3" s="10"/>
      <c r="E3" s="6"/>
      <c r="F3" s="10"/>
      <c r="G3" s="6"/>
      <c r="H3" s="856" t="str">
        <f>forpastBy</f>
        <v>for 2016 By</v>
      </c>
      <c r="I3" s="855"/>
      <c r="J3" s="856" t="str">
        <f>totalpast</f>
        <v>Total for 2016</v>
      </c>
      <c r="K3" s="855"/>
      <c r="L3" s="10"/>
      <c r="M3" s="6"/>
      <c r="N3" s="10"/>
      <c r="O3" s="11"/>
    </row>
    <row r="4" spans="1:15" ht="16.5" customHeight="1">
      <c r="A4" s="1"/>
      <c r="B4" s="20" t="s">
        <v>147</v>
      </c>
      <c r="C4" s="101"/>
      <c r="D4" s="10"/>
      <c r="E4" s="6"/>
      <c r="F4" s="10"/>
      <c r="G4" s="6"/>
      <c r="H4" s="844" t="s">
        <v>91</v>
      </c>
      <c r="I4" s="845"/>
      <c r="J4" s="844" t="s">
        <v>92</v>
      </c>
      <c r="K4" s="845"/>
      <c r="L4" s="844" t="s">
        <v>93</v>
      </c>
      <c r="M4" s="845"/>
      <c r="N4" s="844" t="s">
        <v>94</v>
      </c>
      <c r="O4" s="848"/>
    </row>
    <row r="5" spans="1:15" ht="16.5" customHeight="1" thickBot="1">
      <c r="A5" s="2"/>
      <c r="B5" s="8"/>
      <c r="C5" s="103"/>
      <c r="D5" s="857" t="str">
        <f>forcurrent</f>
        <v>for 2017</v>
      </c>
      <c r="E5" s="851"/>
      <c r="F5" s="846" t="str">
        <f>forpast</f>
        <v>for 2016</v>
      </c>
      <c r="G5" s="847"/>
      <c r="H5" s="846" t="s">
        <v>95</v>
      </c>
      <c r="I5" s="847"/>
      <c r="J5" s="846" t="s">
        <v>96</v>
      </c>
      <c r="K5" s="847"/>
      <c r="L5" s="846" t="s">
        <v>97</v>
      </c>
      <c r="M5" s="847"/>
      <c r="N5" s="3"/>
      <c r="O5" s="9"/>
    </row>
    <row r="6" spans="1:15" ht="15.75" customHeight="1" thickTop="1">
      <c r="A6" s="1"/>
      <c r="B6" s="21" t="s">
        <v>156</v>
      </c>
      <c r="C6" s="21"/>
      <c r="D6" s="22"/>
      <c r="E6" s="21"/>
      <c r="F6" s="22"/>
      <c r="G6" s="21"/>
      <c r="H6" s="22"/>
      <c r="I6" s="21"/>
      <c r="J6" s="22"/>
      <c r="K6" s="21"/>
      <c r="L6" s="22"/>
      <c r="M6" s="21"/>
      <c r="N6" s="22"/>
      <c r="O6" s="23"/>
    </row>
    <row r="7" spans="1:15" ht="12.75" customHeight="1">
      <c r="A7" s="13"/>
      <c r="B7" s="14" t="s">
        <v>158</v>
      </c>
      <c r="C7" s="105" t="s">
        <v>107</v>
      </c>
      <c r="D7" s="106" t="s">
        <v>107</v>
      </c>
      <c r="E7" s="105" t="s">
        <v>107</v>
      </c>
      <c r="F7" s="106" t="s">
        <v>107</v>
      </c>
      <c r="G7" s="105" t="s">
        <v>107</v>
      </c>
      <c r="H7" s="106" t="s">
        <v>107</v>
      </c>
      <c r="I7" s="105" t="s">
        <v>107</v>
      </c>
      <c r="J7" s="106" t="s">
        <v>107</v>
      </c>
      <c r="K7" s="105" t="s">
        <v>107</v>
      </c>
      <c r="L7" s="106" t="s">
        <v>107</v>
      </c>
      <c r="M7" s="105" t="s">
        <v>107</v>
      </c>
      <c r="N7" s="106" t="s">
        <v>107</v>
      </c>
      <c r="O7" s="107" t="s">
        <v>107</v>
      </c>
    </row>
    <row r="8" spans="1:15" ht="24.75" customHeight="1">
      <c r="A8" s="13"/>
      <c r="B8" s="14"/>
      <c r="C8" s="119"/>
      <c r="D8" s="627"/>
      <c r="E8" s="628"/>
      <c r="F8" s="627"/>
      <c r="G8" s="628"/>
      <c r="H8" s="627"/>
      <c r="I8" s="628"/>
      <c r="J8" s="627"/>
      <c r="K8" s="628"/>
      <c r="L8" s="627"/>
      <c r="M8" s="628"/>
      <c r="N8" s="627"/>
      <c r="O8" s="629"/>
    </row>
    <row r="9" spans="1:15" ht="24.75" customHeight="1">
      <c r="A9" s="13"/>
      <c r="B9" s="14"/>
      <c r="C9" s="119"/>
      <c r="D9" s="627"/>
      <c r="E9" s="628"/>
      <c r="F9" s="627"/>
      <c r="G9" s="628"/>
      <c r="H9" s="627"/>
      <c r="I9" s="628"/>
      <c r="J9" s="627"/>
      <c r="K9" s="628"/>
      <c r="L9" s="627"/>
      <c r="M9" s="628"/>
      <c r="N9" s="627"/>
      <c r="O9" s="629"/>
    </row>
    <row r="10" spans="1:15" ht="24.75" customHeight="1">
      <c r="A10" s="13"/>
      <c r="B10" s="14"/>
      <c r="C10" s="119"/>
      <c r="D10" s="627"/>
      <c r="E10" s="628"/>
      <c r="F10" s="627"/>
      <c r="G10" s="628"/>
      <c r="H10" s="627"/>
      <c r="I10" s="628"/>
      <c r="J10" s="627"/>
      <c r="K10" s="628"/>
      <c r="L10" s="627"/>
      <c r="M10" s="628"/>
      <c r="N10" s="627"/>
      <c r="O10" s="629"/>
    </row>
    <row r="11" spans="1:15" ht="24.75" customHeight="1">
      <c r="A11" s="13"/>
      <c r="B11" s="14"/>
      <c r="C11" s="119"/>
      <c r="D11" s="627"/>
      <c r="E11" s="628"/>
      <c r="F11" s="627"/>
      <c r="G11" s="628"/>
      <c r="H11" s="627"/>
      <c r="I11" s="628"/>
      <c r="J11" s="627"/>
      <c r="K11" s="628"/>
      <c r="L11" s="627"/>
      <c r="M11" s="628"/>
      <c r="N11" s="627"/>
      <c r="O11" s="629"/>
    </row>
    <row r="12" spans="1:15" ht="24.75" customHeight="1">
      <c r="A12" s="13"/>
      <c r="B12" s="14"/>
      <c r="C12" s="119"/>
      <c r="D12" s="627"/>
      <c r="E12" s="628"/>
      <c r="F12" s="627"/>
      <c r="G12" s="628"/>
      <c r="H12" s="627"/>
      <c r="I12" s="628"/>
      <c r="J12" s="627"/>
      <c r="K12" s="628"/>
      <c r="L12" s="627"/>
      <c r="M12" s="628"/>
      <c r="N12" s="627"/>
      <c r="O12" s="629"/>
    </row>
    <row r="13" spans="1:15" ht="24.75" customHeight="1">
      <c r="A13" s="13"/>
      <c r="B13" s="14"/>
      <c r="C13" s="119"/>
      <c r="D13" s="627"/>
      <c r="E13" s="628"/>
      <c r="F13" s="627"/>
      <c r="G13" s="628"/>
      <c r="H13" s="627"/>
      <c r="I13" s="628"/>
      <c r="J13" s="627"/>
      <c r="K13" s="628"/>
      <c r="L13" s="627"/>
      <c r="M13" s="628"/>
      <c r="N13" s="627"/>
      <c r="O13" s="629"/>
    </row>
    <row r="14" spans="1:15" ht="24.75" customHeight="1">
      <c r="A14" s="13"/>
      <c r="B14" s="14"/>
      <c r="C14" s="119"/>
      <c r="D14" s="627"/>
      <c r="E14" s="628"/>
      <c r="F14" s="627"/>
      <c r="G14" s="628"/>
      <c r="H14" s="627"/>
      <c r="I14" s="628"/>
      <c r="J14" s="627"/>
      <c r="K14" s="628"/>
      <c r="L14" s="627"/>
      <c r="M14" s="628"/>
      <c r="N14" s="627"/>
      <c r="O14" s="629"/>
    </row>
    <row r="15" spans="1:15" ht="24.75" customHeight="1">
      <c r="A15" s="13"/>
      <c r="B15" s="14"/>
      <c r="C15" s="119"/>
      <c r="D15" s="627"/>
      <c r="E15" s="628"/>
      <c r="F15" s="627"/>
      <c r="G15" s="628"/>
      <c r="H15" s="627"/>
      <c r="I15" s="628"/>
      <c r="J15" s="627"/>
      <c r="K15" s="628"/>
      <c r="L15" s="627"/>
      <c r="M15" s="628"/>
      <c r="N15" s="627"/>
      <c r="O15" s="629"/>
    </row>
    <row r="16" spans="1:15" ht="24.75" customHeight="1">
      <c r="A16" s="13"/>
      <c r="B16" s="14"/>
      <c r="C16" s="119"/>
      <c r="D16" s="627"/>
      <c r="E16" s="628"/>
      <c r="F16" s="627"/>
      <c r="G16" s="628"/>
      <c r="H16" s="627"/>
      <c r="I16" s="628"/>
      <c r="J16" s="627"/>
      <c r="K16" s="628"/>
      <c r="L16" s="627"/>
      <c r="M16" s="628"/>
      <c r="N16" s="627"/>
      <c r="O16" s="629"/>
    </row>
    <row r="17" spans="1:15" ht="24.75" customHeight="1">
      <c r="A17" s="13"/>
      <c r="B17" s="14"/>
      <c r="C17" s="119"/>
      <c r="D17" s="627"/>
      <c r="E17" s="628"/>
      <c r="F17" s="627"/>
      <c r="G17" s="628"/>
      <c r="H17" s="627"/>
      <c r="I17" s="628"/>
      <c r="J17" s="627"/>
      <c r="K17" s="628"/>
      <c r="L17" s="627"/>
      <c r="M17" s="628"/>
      <c r="N17" s="627"/>
      <c r="O17" s="629"/>
    </row>
    <row r="18" spans="1:15" ht="24.75" customHeight="1">
      <c r="A18" s="13"/>
      <c r="B18" s="14"/>
      <c r="C18" s="119"/>
      <c r="D18" s="627"/>
      <c r="E18" s="628"/>
      <c r="F18" s="627"/>
      <c r="G18" s="628"/>
      <c r="H18" s="627"/>
      <c r="I18" s="628"/>
      <c r="J18" s="627"/>
      <c r="K18" s="628"/>
      <c r="L18" s="627"/>
      <c r="M18" s="628"/>
      <c r="N18" s="627"/>
      <c r="O18" s="629"/>
    </row>
    <row r="19" spans="1:15" ht="24.75" customHeight="1">
      <c r="A19" s="13"/>
      <c r="B19" s="14"/>
      <c r="C19" s="119"/>
      <c r="D19" s="627"/>
      <c r="E19" s="628"/>
      <c r="F19" s="627"/>
      <c r="G19" s="628"/>
      <c r="H19" s="627"/>
      <c r="I19" s="628"/>
      <c r="J19" s="627"/>
      <c r="K19" s="628"/>
      <c r="L19" s="627"/>
      <c r="M19" s="628"/>
      <c r="N19" s="627"/>
      <c r="O19" s="629"/>
    </row>
    <row r="20" spans="1:15" ht="24.75" customHeight="1">
      <c r="A20" s="13"/>
      <c r="B20" s="14"/>
      <c r="C20" s="119"/>
      <c r="D20" s="627"/>
      <c r="E20" s="628"/>
      <c r="F20" s="627"/>
      <c r="G20" s="628"/>
      <c r="H20" s="627"/>
      <c r="I20" s="628"/>
      <c r="J20" s="627"/>
      <c r="K20" s="628"/>
      <c r="L20" s="627"/>
      <c r="M20" s="628"/>
      <c r="N20" s="627"/>
      <c r="O20" s="629"/>
    </row>
    <row r="21" spans="1:15" ht="24.75" customHeight="1" thickBot="1">
      <c r="A21" s="13"/>
      <c r="B21" s="14"/>
      <c r="C21" s="119"/>
      <c r="D21" s="644"/>
      <c r="E21" s="645"/>
      <c r="F21" s="644"/>
      <c r="G21" s="645"/>
      <c r="H21" s="644"/>
      <c r="I21" s="645"/>
      <c r="J21" s="644"/>
      <c r="K21" s="645"/>
      <c r="L21" s="644"/>
      <c r="M21" s="645"/>
      <c r="N21" s="644"/>
      <c r="O21" s="646"/>
    </row>
    <row r="22" spans="1:15" ht="15">
      <c r="A22" s="1"/>
      <c r="B22" s="21" t="s">
        <v>159</v>
      </c>
      <c r="C22" s="115"/>
      <c r="D22" s="641"/>
      <c r="E22" s="642"/>
      <c r="F22" s="641"/>
      <c r="G22" s="642"/>
      <c r="H22" s="641"/>
      <c r="I22" s="642"/>
      <c r="J22" s="641"/>
      <c r="K22" s="642"/>
      <c r="L22" s="641"/>
      <c r="M22" s="642"/>
      <c r="N22" s="641"/>
      <c r="O22" s="643"/>
    </row>
    <row r="23" spans="1:15" ht="15" thickBot="1">
      <c r="A23" s="2"/>
      <c r="B23" s="17" t="s">
        <v>158</v>
      </c>
      <c r="C23" s="110" t="s">
        <v>310</v>
      </c>
      <c r="D23" s="635">
        <f>SUM(D8:D21)</f>
        <v>0</v>
      </c>
      <c r="E23" s="636"/>
      <c r="F23" s="635">
        <f>SUM(F8:F21)</f>
        <v>0</v>
      </c>
      <c r="G23" s="636"/>
      <c r="H23" s="635">
        <f>SUM(H8:H21)</f>
        <v>0</v>
      </c>
      <c r="I23" s="636"/>
      <c r="J23" s="635">
        <f>SUM(J8:J21)</f>
        <v>0</v>
      </c>
      <c r="K23" s="636"/>
      <c r="L23" s="635">
        <f>SUM(L8:L21)</f>
        <v>0</v>
      </c>
      <c r="M23" s="636"/>
      <c r="N23" s="635">
        <f>SUM(N8:N21)</f>
        <v>0</v>
      </c>
      <c r="O23" s="654"/>
    </row>
    <row r="24" ht="15" customHeight="1" thickTop="1">
      <c r="F24" s="104" t="s">
        <v>160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8" ht="24.75" customHeight="1"/>
    <row r="69" ht="24.75" customHeight="1"/>
    <row r="70" ht="12" customHeight="1"/>
    <row r="71" ht="12.75" customHeight="1"/>
    <row r="72" ht="12" customHeight="1"/>
    <row r="73" ht="12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12" customHeight="1"/>
    <row r="82" ht="12.75" customHeight="1"/>
    <row r="83" ht="24.75" customHeight="1"/>
    <row r="84" ht="12" customHeight="1"/>
    <row r="85" ht="12.75" customHeight="1"/>
    <row r="86" ht="24.75" customHeight="1"/>
    <row r="87" ht="12" customHeight="1"/>
    <row r="88" ht="12.75" customHeight="1"/>
    <row r="89" ht="24.75" customHeight="1"/>
    <row r="90" ht="12" customHeight="1"/>
    <row r="91" ht="12.75" customHeight="1"/>
    <row r="99" ht="12" customHeight="1"/>
    <row r="100" ht="12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11" ht="24.75" customHeight="1"/>
    <row r="112" ht="12" customHeight="1"/>
    <row r="113" ht="12.75" customHeight="1"/>
    <row r="114" ht="12" customHeight="1"/>
    <row r="115" ht="12.75" customHeight="1"/>
    <row r="116" ht="12" customHeight="1"/>
    <row r="117" ht="12.75" customHeight="1"/>
    <row r="118" ht="12" customHeight="1"/>
    <row r="119" ht="12.75" customHeight="1"/>
    <row r="120" ht="24.75" customHeight="1"/>
    <row r="121" ht="12" customHeight="1"/>
    <row r="122" ht="12.75" customHeight="1"/>
    <row r="123" ht="24.75" customHeight="1"/>
    <row r="124" ht="24.75" customHeight="1"/>
    <row r="295" ht="24.75" customHeight="1"/>
    <row r="296" ht="13.5" customHeight="1"/>
    <row r="297" ht="13.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8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24"/>
  <sheetViews>
    <sheetView defaultGridColor="0" zoomScale="70" zoomScaleNormal="70" zoomScalePageLayoutView="0" colorId="22" workbookViewId="0" topLeftCell="A1">
      <pane xSplit="3" ySplit="5" topLeftCell="D19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D11" sqref="D11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88</v>
      </c>
      <c r="B2" s="6"/>
      <c r="C2" s="101"/>
      <c r="D2" s="852" t="s">
        <v>89</v>
      </c>
      <c r="E2" s="842"/>
      <c r="F2" s="842"/>
      <c r="G2" s="842"/>
      <c r="H2" s="842"/>
      <c r="I2" s="842"/>
      <c r="J2" s="842"/>
      <c r="K2" s="853"/>
      <c r="L2" s="852" t="str">
        <f>Expendpast</f>
        <v>          Expended 2016</v>
      </c>
      <c r="M2" s="842"/>
      <c r="N2" s="842"/>
      <c r="O2" s="843"/>
    </row>
    <row r="3" spans="1:15" ht="18" customHeight="1" thickTop="1">
      <c r="A3" s="1"/>
      <c r="B3" s="6"/>
      <c r="C3" s="101" t="s">
        <v>703</v>
      </c>
      <c r="D3" s="10"/>
      <c r="E3" s="6"/>
      <c r="F3" s="10"/>
      <c r="G3" s="6"/>
      <c r="H3" s="856" t="str">
        <f>forpastBy</f>
        <v>for 2016 By</v>
      </c>
      <c r="I3" s="855"/>
      <c r="J3" s="856" t="str">
        <f>totalpast</f>
        <v>Total for 2016</v>
      </c>
      <c r="K3" s="855"/>
      <c r="L3" s="10"/>
      <c r="M3" s="6"/>
      <c r="N3" s="10"/>
      <c r="O3" s="11"/>
    </row>
    <row r="4" spans="1:15" ht="15" customHeight="1">
      <c r="A4" s="1"/>
      <c r="B4" s="20" t="s">
        <v>147</v>
      </c>
      <c r="C4" s="101"/>
      <c r="D4" s="10"/>
      <c r="E4" s="6"/>
      <c r="F4" s="10"/>
      <c r="G4" s="6"/>
      <c r="H4" s="844" t="s">
        <v>91</v>
      </c>
      <c r="I4" s="845"/>
      <c r="J4" s="844" t="s">
        <v>92</v>
      </c>
      <c r="K4" s="845"/>
      <c r="L4" s="844" t="s">
        <v>93</v>
      </c>
      <c r="M4" s="845"/>
      <c r="N4" s="844" t="s">
        <v>94</v>
      </c>
      <c r="O4" s="848"/>
    </row>
    <row r="5" spans="1:15" ht="17.25" customHeight="1" thickBot="1">
      <c r="A5" s="2"/>
      <c r="B5" s="8"/>
      <c r="C5" s="103"/>
      <c r="D5" s="857" t="str">
        <f>forcurrent</f>
        <v>for 2017</v>
      </c>
      <c r="E5" s="851"/>
      <c r="F5" s="846" t="str">
        <f>forpast</f>
        <v>for 2016</v>
      </c>
      <c r="G5" s="847"/>
      <c r="H5" s="846" t="s">
        <v>95</v>
      </c>
      <c r="I5" s="847"/>
      <c r="J5" s="846" t="s">
        <v>96</v>
      </c>
      <c r="K5" s="847"/>
      <c r="L5" s="846" t="s">
        <v>97</v>
      </c>
      <c r="M5" s="847"/>
      <c r="N5" s="3"/>
      <c r="O5" s="9"/>
    </row>
    <row r="6" spans="1:15" ht="16.5" customHeight="1" thickTop="1">
      <c r="A6" s="1"/>
      <c r="B6" s="21" t="s">
        <v>161</v>
      </c>
      <c r="C6" s="21"/>
      <c r="D6" s="22"/>
      <c r="E6" s="21"/>
      <c r="F6" s="22"/>
      <c r="G6" s="21"/>
      <c r="H6" s="22"/>
      <c r="I6" s="21"/>
      <c r="J6" s="22"/>
      <c r="K6" s="21"/>
      <c r="L6" s="22"/>
      <c r="M6" s="21"/>
      <c r="N6" s="22"/>
      <c r="O6" s="23"/>
    </row>
    <row r="7" spans="1:15" ht="12.75" customHeight="1">
      <c r="A7" s="13"/>
      <c r="B7" s="14" t="s">
        <v>162</v>
      </c>
      <c r="C7" s="105" t="s">
        <v>107</v>
      </c>
      <c r="D7" s="106" t="s">
        <v>107</v>
      </c>
      <c r="E7" s="105" t="s">
        <v>107</v>
      </c>
      <c r="F7" s="106" t="s">
        <v>107</v>
      </c>
      <c r="G7" s="105" t="s">
        <v>107</v>
      </c>
      <c r="H7" s="106" t="s">
        <v>107</v>
      </c>
      <c r="I7" s="105" t="s">
        <v>107</v>
      </c>
      <c r="J7" s="106" t="s">
        <v>107</v>
      </c>
      <c r="K7" s="105" t="s">
        <v>107</v>
      </c>
      <c r="L7" s="106" t="s">
        <v>107</v>
      </c>
      <c r="M7" s="105" t="s">
        <v>107</v>
      </c>
      <c r="N7" s="106" t="s">
        <v>107</v>
      </c>
      <c r="O7" s="107" t="s">
        <v>107</v>
      </c>
    </row>
    <row r="8" spans="1:15" ht="24.75" customHeight="1">
      <c r="A8" s="13"/>
      <c r="B8" s="14"/>
      <c r="C8" s="14"/>
      <c r="D8" s="627"/>
      <c r="E8" s="628"/>
      <c r="F8" s="627"/>
      <c r="G8" s="628"/>
      <c r="H8" s="627"/>
      <c r="I8" s="628"/>
      <c r="J8" s="627"/>
      <c r="K8" s="628"/>
      <c r="L8" s="627"/>
      <c r="M8" s="628"/>
      <c r="N8" s="627"/>
      <c r="O8" s="629"/>
    </row>
    <row r="9" spans="1:15" ht="24.75" customHeight="1">
      <c r="A9" s="13"/>
      <c r="B9" s="14" t="s">
        <v>1065</v>
      </c>
      <c r="C9" s="119" t="s">
        <v>1167</v>
      </c>
      <c r="D9" s="627"/>
      <c r="E9" s="628"/>
      <c r="F9" s="627">
        <v>4000</v>
      </c>
      <c r="G9" s="628"/>
      <c r="H9" s="627"/>
      <c r="I9" s="628"/>
      <c r="J9" s="627">
        <f>+F9+H9</f>
        <v>4000</v>
      </c>
      <c r="K9" s="628"/>
      <c r="L9" s="627">
        <v>4000</v>
      </c>
      <c r="M9" s="628"/>
      <c r="N9" s="627">
        <f>+J9-L9</f>
        <v>0</v>
      </c>
      <c r="O9" s="629"/>
    </row>
    <row r="10" spans="1:15" ht="24.75" customHeight="1">
      <c r="A10" s="13"/>
      <c r="B10" s="14"/>
      <c r="C10" s="119"/>
      <c r="D10" s="627"/>
      <c r="E10" s="628"/>
      <c r="F10" s="627"/>
      <c r="G10" s="628"/>
      <c r="H10" s="627"/>
      <c r="I10" s="628"/>
      <c r="J10" s="627"/>
      <c r="K10" s="628"/>
      <c r="L10" s="627"/>
      <c r="M10" s="628"/>
      <c r="N10" s="627"/>
      <c r="O10" s="629"/>
    </row>
    <row r="11" spans="1:15" ht="24.75" customHeight="1">
      <c r="A11" s="13"/>
      <c r="B11" s="14" t="s">
        <v>1166</v>
      </c>
      <c r="C11" s="119" t="s">
        <v>1168</v>
      </c>
      <c r="D11" s="627">
        <v>456</v>
      </c>
      <c r="E11" s="632"/>
      <c r="F11" s="627">
        <v>501</v>
      </c>
      <c r="G11" s="632"/>
      <c r="H11" s="627"/>
      <c r="I11" s="628"/>
      <c r="J11" s="627">
        <f>+F11+H11</f>
        <v>501</v>
      </c>
      <c r="K11" s="632"/>
      <c r="L11" s="627">
        <v>501</v>
      </c>
      <c r="M11" s="628"/>
      <c r="N11" s="627">
        <f>+J11-L11</f>
        <v>0</v>
      </c>
      <c r="O11" s="629"/>
    </row>
    <row r="12" spans="1:15" ht="24.75" customHeight="1">
      <c r="A12" s="13"/>
      <c r="B12" s="14"/>
      <c r="C12" s="119"/>
      <c r="D12" s="627"/>
      <c r="E12" s="632"/>
      <c r="F12" s="627"/>
      <c r="G12" s="628"/>
      <c r="H12" s="627"/>
      <c r="I12" s="628"/>
      <c r="J12" s="627"/>
      <c r="K12" s="632"/>
      <c r="L12" s="627"/>
      <c r="M12" s="628"/>
      <c r="N12" s="627"/>
      <c r="O12" s="629"/>
    </row>
    <row r="13" spans="1:15" ht="24.75" customHeight="1">
      <c r="A13" s="13"/>
      <c r="B13" s="14"/>
      <c r="C13" s="119"/>
      <c r="D13" s="627"/>
      <c r="E13" s="628"/>
      <c r="F13" s="627"/>
      <c r="G13" s="628"/>
      <c r="H13" s="627"/>
      <c r="I13" s="628"/>
      <c r="J13" s="627"/>
      <c r="K13" s="628"/>
      <c r="L13" s="627"/>
      <c r="M13" s="628"/>
      <c r="N13" s="627"/>
      <c r="O13" s="629"/>
    </row>
    <row r="14" spans="1:15" ht="24.75" customHeight="1">
      <c r="A14" s="13"/>
      <c r="B14" s="14"/>
      <c r="C14" s="148"/>
      <c r="D14" s="627"/>
      <c r="E14" s="632"/>
      <c r="F14" s="627"/>
      <c r="G14" s="628"/>
      <c r="H14" s="627"/>
      <c r="I14" s="628"/>
      <c r="J14" s="627"/>
      <c r="K14" s="632"/>
      <c r="L14" s="627"/>
      <c r="M14" s="628"/>
      <c r="N14" s="627"/>
      <c r="O14" s="629"/>
    </row>
    <row r="15" spans="1:15" ht="24.75" customHeight="1">
      <c r="A15" s="13"/>
      <c r="B15" s="14"/>
      <c r="C15" s="119"/>
      <c r="D15" s="627"/>
      <c r="E15" s="632"/>
      <c r="F15" s="627"/>
      <c r="G15" s="628"/>
      <c r="H15" s="627"/>
      <c r="I15" s="628"/>
      <c r="J15" s="627"/>
      <c r="K15" s="632"/>
      <c r="L15" s="627"/>
      <c r="M15" s="628"/>
      <c r="N15" s="627"/>
      <c r="O15" s="629"/>
    </row>
    <row r="16" spans="1:15" ht="24.75" customHeight="1">
      <c r="A16" s="13"/>
      <c r="B16" s="143"/>
      <c r="C16" s="148"/>
      <c r="D16" s="627"/>
      <c r="E16" s="632"/>
      <c r="F16" s="627"/>
      <c r="G16" s="632"/>
      <c r="H16" s="627"/>
      <c r="I16" s="628"/>
      <c r="J16" s="627"/>
      <c r="K16" s="632"/>
      <c r="L16" s="627"/>
      <c r="M16" s="628"/>
      <c r="N16" s="627"/>
      <c r="O16" s="629"/>
    </row>
    <row r="17" spans="1:15" ht="24.75" customHeight="1">
      <c r="A17" s="13"/>
      <c r="B17" s="143"/>
      <c r="C17" s="119"/>
      <c r="D17" s="627"/>
      <c r="E17" s="632"/>
      <c r="F17" s="627"/>
      <c r="G17" s="632"/>
      <c r="H17" s="627"/>
      <c r="I17" s="628"/>
      <c r="J17" s="627"/>
      <c r="K17" s="632"/>
      <c r="L17" s="627"/>
      <c r="M17" s="628"/>
      <c r="N17" s="627"/>
      <c r="O17" s="629"/>
    </row>
    <row r="18" spans="1:15" ht="24.75" customHeight="1">
      <c r="A18" s="13"/>
      <c r="B18" s="14"/>
      <c r="C18" s="119"/>
      <c r="D18" s="627"/>
      <c r="E18" s="632"/>
      <c r="F18" s="627"/>
      <c r="G18" s="632"/>
      <c r="H18" s="627"/>
      <c r="I18" s="628"/>
      <c r="J18" s="627"/>
      <c r="K18" s="632"/>
      <c r="L18" s="627"/>
      <c r="M18" s="628"/>
      <c r="N18" s="627"/>
      <c r="O18" s="629"/>
    </row>
    <row r="19" spans="1:16" ht="24.75" customHeight="1">
      <c r="A19" s="13"/>
      <c r="B19" s="14"/>
      <c r="C19" s="119"/>
      <c r="D19" s="627"/>
      <c r="E19" s="632"/>
      <c r="F19" s="627"/>
      <c r="G19" s="632"/>
      <c r="H19" s="627"/>
      <c r="I19" s="628"/>
      <c r="J19" s="627"/>
      <c r="K19" s="632"/>
      <c r="L19" s="627"/>
      <c r="M19" s="628"/>
      <c r="N19" s="627"/>
      <c r="O19" s="629"/>
      <c r="P19" s="144"/>
    </row>
    <row r="20" spans="1:16" ht="24.75" customHeight="1">
      <c r="A20" s="13"/>
      <c r="B20" s="14"/>
      <c r="C20" s="119"/>
      <c r="D20" s="627"/>
      <c r="E20" s="632"/>
      <c r="F20" s="627"/>
      <c r="G20" s="632"/>
      <c r="H20" s="627"/>
      <c r="I20" s="628"/>
      <c r="J20" s="627"/>
      <c r="K20" s="632"/>
      <c r="L20" s="627"/>
      <c r="M20" s="628"/>
      <c r="N20" s="627"/>
      <c r="O20" s="629"/>
      <c r="P20" s="144"/>
    </row>
    <row r="21" spans="1:16" ht="24.75" customHeight="1">
      <c r="A21" s="13"/>
      <c r="B21" s="14"/>
      <c r="C21" s="148"/>
      <c r="D21" s="627"/>
      <c r="E21" s="632"/>
      <c r="F21" s="627"/>
      <c r="G21" s="632"/>
      <c r="H21" s="627"/>
      <c r="I21" s="628"/>
      <c r="J21" s="627"/>
      <c r="K21" s="632"/>
      <c r="L21" s="627"/>
      <c r="M21" s="628"/>
      <c r="N21" s="627"/>
      <c r="O21" s="629"/>
      <c r="P21" s="144"/>
    </row>
    <row r="22" spans="1:15" ht="24.75" customHeight="1">
      <c r="A22" s="13"/>
      <c r="B22" s="14"/>
      <c r="C22" s="119"/>
      <c r="D22" s="627"/>
      <c r="E22" s="632"/>
      <c r="F22" s="627"/>
      <c r="G22" s="632"/>
      <c r="H22" s="627"/>
      <c r="I22" s="628"/>
      <c r="J22" s="627"/>
      <c r="K22" s="632"/>
      <c r="L22" s="627"/>
      <c r="M22" s="628"/>
      <c r="N22" s="627"/>
      <c r="O22" s="629"/>
    </row>
    <row r="23" spans="1:15" ht="24.75" customHeight="1" thickBot="1">
      <c r="A23" s="2"/>
      <c r="B23" s="17"/>
      <c r="C23" s="17"/>
      <c r="D23" s="635"/>
      <c r="E23" s="636"/>
      <c r="F23" s="635"/>
      <c r="G23" s="636"/>
      <c r="H23" s="635"/>
      <c r="I23" s="636"/>
      <c r="J23" s="635"/>
      <c r="K23" s="636"/>
      <c r="L23" s="635"/>
      <c r="M23" s="636"/>
      <c r="N23" s="635"/>
      <c r="O23" s="652"/>
    </row>
    <row r="24" ht="24.75" customHeight="1" thickTop="1">
      <c r="F24" s="104" t="s">
        <v>163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41" ht="12" customHeight="1"/>
    <row r="42" ht="12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42" ht="24.75" customHeight="1"/>
    <row r="143" ht="24.75" customHeight="1"/>
    <row r="144" ht="12" customHeight="1"/>
    <row r="145" ht="12.75" customHeight="1"/>
    <row r="146" ht="12" customHeight="1"/>
    <row r="147" ht="12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12" customHeight="1"/>
    <row r="156" ht="12.75" customHeight="1"/>
    <row r="157" ht="24.75" customHeight="1"/>
    <row r="158" ht="12" customHeight="1"/>
    <row r="159" ht="12.75" customHeight="1"/>
    <row r="160" ht="24.75" customHeight="1"/>
    <row r="161" ht="12" customHeight="1"/>
    <row r="162" ht="12.75" customHeight="1"/>
    <row r="163" ht="24.75" customHeight="1"/>
    <row r="164" ht="12" customHeight="1"/>
    <row r="165" ht="12.75" customHeight="1"/>
    <row r="173" ht="12" customHeight="1"/>
    <row r="174" ht="12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5" ht="24.75" customHeight="1"/>
    <row r="186" ht="12" customHeight="1"/>
    <row r="187" ht="12.75" customHeight="1"/>
    <row r="188" ht="12" customHeight="1"/>
    <row r="189" ht="12.75" customHeight="1"/>
    <row r="190" ht="12" customHeight="1"/>
    <row r="191" ht="12.75" customHeight="1"/>
    <row r="192" ht="12" customHeight="1"/>
    <row r="193" ht="12.75" customHeight="1"/>
    <row r="194" ht="24.75" customHeight="1"/>
    <row r="195" ht="12" customHeight="1"/>
    <row r="196" ht="12.75" customHeight="1"/>
    <row r="197" ht="24.75" customHeight="1"/>
    <row r="198" ht="24.75" customHeight="1"/>
    <row r="369" ht="24.75" customHeight="1"/>
    <row r="370" ht="13.5" customHeight="1"/>
    <row r="371" ht="13.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8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40"/>
  <sheetViews>
    <sheetView defaultGridColor="0" zoomScale="70" zoomScaleNormal="70" zoomScalePageLayoutView="0" colorId="22" workbookViewId="0" topLeftCell="A1">
      <pane xSplit="3" ySplit="5" topLeftCell="D14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D21" sqref="D21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88</v>
      </c>
      <c r="B2" s="6"/>
      <c r="C2" s="101"/>
      <c r="D2" s="852" t="s">
        <v>89</v>
      </c>
      <c r="E2" s="842"/>
      <c r="F2" s="842"/>
      <c r="G2" s="842"/>
      <c r="H2" s="842"/>
      <c r="I2" s="842"/>
      <c r="J2" s="842"/>
      <c r="K2" s="853"/>
      <c r="L2" s="852" t="str">
        <f>Expendpast</f>
        <v>          Expended 2016</v>
      </c>
      <c r="M2" s="842"/>
      <c r="N2" s="842"/>
      <c r="O2" s="843"/>
    </row>
    <row r="3" spans="1:15" ht="16.5" customHeight="1" thickTop="1">
      <c r="A3" s="1"/>
      <c r="B3" s="6"/>
      <c r="C3" s="101" t="s">
        <v>703</v>
      </c>
      <c r="D3" s="10"/>
      <c r="E3" s="6"/>
      <c r="F3" s="10"/>
      <c r="G3" s="6"/>
      <c r="H3" s="856" t="str">
        <f>forpastBy</f>
        <v>for 2016 By</v>
      </c>
      <c r="I3" s="855"/>
      <c r="J3" s="856" t="str">
        <f>totalpast</f>
        <v>Total for 2016</v>
      </c>
      <c r="K3" s="855"/>
      <c r="L3" s="10"/>
      <c r="M3" s="6"/>
      <c r="N3" s="10"/>
      <c r="O3" s="11"/>
    </row>
    <row r="4" spans="1:15" ht="17.25" customHeight="1">
      <c r="A4" s="1"/>
      <c r="B4" s="20" t="s">
        <v>147</v>
      </c>
      <c r="C4" s="101"/>
      <c r="D4" s="10"/>
      <c r="E4" s="6"/>
      <c r="F4" s="10"/>
      <c r="G4" s="6"/>
      <c r="H4" s="844" t="s">
        <v>91</v>
      </c>
      <c r="I4" s="845"/>
      <c r="J4" s="844" t="s">
        <v>92</v>
      </c>
      <c r="K4" s="845"/>
      <c r="L4" s="844" t="s">
        <v>93</v>
      </c>
      <c r="M4" s="845"/>
      <c r="N4" s="844" t="s">
        <v>94</v>
      </c>
      <c r="O4" s="848"/>
    </row>
    <row r="5" spans="1:15" ht="17.25" customHeight="1" thickBot="1">
      <c r="A5" s="2"/>
      <c r="B5" s="8"/>
      <c r="C5" s="103"/>
      <c r="D5" s="857" t="str">
        <f>forcurrent</f>
        <v>for 2017</v>
      </c>
      <c r="E5" s="851"/>
      <c r="F5" s="846" t="str">
        <f>forpast</f>
        <v>for 2016</v>
      </c>
      <c r="G5" s="847"/>
      <c r="H5" s="846" t="s">
        <v>95</v>
      </c>
      <c r="I5" s="847"/>
      <c r="J5" s="846" t="s">
        <v>96</v>
      </c>
      <c r="K5" s="847"/>
      <c r="L5" s="846" t="s">
        <v>97</v>
      </c>
      <c r="M5" s="847"/>
      <c r="N5" s="3"/>
      <c r="O5" s="9"/>
    </row>
    <row r="6" spans="1:15" ht="15.75" customHeight="1" thickTop="1">
      <c r="A6" s="1"/>
      <c r="B6" s="6" t="s">
        <v>161</v>
      </c>
      <c r="C6" s="21"/>
      <c r="D6" s="22"/>
      <c r="E6" s="21"/>
      <c r="F6" s="22"/>
      <c r="G6" s="21"/>
      <c r="H6" s="22"/>
      <c r="I6" s="21"/>
      <c r="J6" s="22"/>
      <c r="K6" s="21"/>
      <c r="L6" s="22"/>
      <c r="M6" s="21"/>
      <c r="N6" s="22"/>
      <c r="O6" s="23"/>
    </row>
    <row r="7" spans="1:15" ht="12.75" customHeight="1">
      <c r="A7" s="13"/>
      <c r="B7" s="24" t="s">
        <v>164</v>
      </c>
      <c r="C7" s="105" t="s">
        <v>107</v>
      </c>
      <c r="D7" s="106" t="s">
        <v>107</v>
      </c>
      <c r="E7" s="105" t="s">
        <v>107</v>
      </c>
      <c r="F7" s="106" t="s">
        <v>107</v>
      </c>
      <c r="G7" s="105" t="s">
        <v>107</v>
      </c>
      <c r="H7" s="106" t="s">
        <v>107</v>
      </c>
      <c r="I7" s="105" t="s">
        <v>107</v>
      </c>
      <c r="J7" s="106" t="s">
        <v>107</v>
      </c>
      <c r="K7" s="105" t="s">
        <v>107</v>
      </c>
      <c r="L7" s="106" t="s">
        <v>107</v>
      </c>
      <c r="M7" s="105" t="s">
        <v>107</v>
      </c>
      <c r="N7" s="106" t="s">
        <v>107</v>
      </c>
      <c r="O7" s="107" t="s">
        <v>107</v>
      </c>
    </row>
    <row r="8" spans="1:15" ht="24.75" customHeight="1">
      <c r="A8" s="13"/>
      <c r="B8" s="14"/>
      <c r="C8" s="14"/>
      <c r="D8" s="627"/>
      <c r="E8" s="628"/>
      <c r="F8" s="627"/>
      <c r="G8" s="628"/>
      <c r="H8" s="627"/>
      <c r="I8" s="628"/>
      <c r="J8" s="627"/>
      <c r="K8" s="628"/>
      <c r="L8" s="627"/>
      <c r="M8" s="628"/>
      <c r="N8" s="627"/>
      <c r="O8" s="629"/>
    </row>
    <row r="9" spans="1:15" ht="24.75" customHeight="1">
      <c r="A9" s="13"/>
      <c r="B9" s="14"/>
      <c r="C9" s="119"/>
      <c r="D9" s="627"/>
      <c r="E9" s="632"/>
      <c r="F9" s="627"/>
      <c r="G9" s="628"/>
      <c r="H9" s="627"/>
      <c r="I9" s="628"/>
      <c r="J9" s="627"/>
      <c r="K9" s="632"/>
      <c r="L9" s="627"/>
      <c r="M9" s="632"/>
      <c r="N9" s="627"/>
      <c r="O9" s="629"/>
    </row>
    <row r="10" spans="1:15" ht="24.75" customHeight="1">
      <c r="A10" s="13"/>
      <c r="B10" s="14"/>
      <c r="C10" s="119"/>
      <c r="D10" s="627"/>
      <c r="E10" s="632"/>
      <c r="F10" s="627"/>
      <c r="G10" s="628"/>
      <c r="H10" s="627"/>
      <c r="I10" s="628"/>
      <c r="J10" s="627"/>
      <c r="K10" s="632"/>
      <c r="L10" s="627"/>
      <c r="M10" s="632"/>
      <c r="N10" s="627"/>
      <c r="O10" s="629"/>
    </row>
    <row r="11" spans="1:15" ht="24.75" customHeight="1">
      <c r="A11" s="13"/>
      <c r="B11" s="14"/>
      <c r="C11" s="119"/>
      <c r="D11" s="627"/>
      <c r="E11" s="632"/>
      <c r="F11" s="627"/>
      <c r="G11" s="632"/>
      <c r="H11" s="627"/>
      <c r="I11" s="628"/>
      <c r="J11" s="627"/>
      <c r="K11" s="632"/>
      <c r="L11" s="627"/>
      <c r="M11" s="632"/>
      <c r="N11" s="627"/>
      <c r="O11" s="655"/>
    </row>
    <row r="12" spans="1:15" ht="24.75" customHeight="1">
      <c r="A12" s="13"/>
      <c r="B12" s="14"/>
      <c r="C12" s="119"/>
      <c r="D12" s="627"/>
      <c r="E12" s="632"/>
      <c r="F12" s="627"/>
      <c r="G12" s="628"/>
      <c r="H12" s="627"/>
      <c r="I12" s="628"/>
      <c r="J12" s="627"/>
      <c r="K12" s="632"/>
      <c r="L12" s="627"/>
      <c r="M12" s="632"/>
      <c r="N12" s="627"/>
      <c r="O12" s="629"/>
    </row>
    <row r="13" spans="1:15" ht="24.75" customHeight="1">
      <c r="A13" s="13"/>
      <c r="B13" s="14"/>
      <c r="C13" s="119"/>
      <c r="D13" s="627"/>
      <c r="E13" s="632"/>
      <c r="F13" s="627"/>
      <c r="G13" s="628"/>
      <c r="H13" s="627"/>
      <c r="I13" s="628"/>
      <c r="J13" s="627"/>
      <c r="K13" s="632"/>
      <c r="L13" s="627"/>
      <c r="M13" s="632"/>
      <c r="N13" s="627"/>
      <c r="O13" s="629"/>
    </row>
    <row r="14" spans="1:15" ht="24.75" customHeight="1">
      <c r="A14" s="13"/>
      <c r="B14" s="14"/>
      <c r="C14" s="119"/>
      <c r="D14" s="627"/>
      <c r="E14" s="628"/>
      <c r="F14" s="627"/>
      <c r="G14" s="628"/>
      <c r="H14" s="627"/>
      <c r="I14" s="628"/>
      <c r="J14" s="627"/>
      <c r="K14" s="632"/>
      <c r="L14" s="627"/>
      <c r="M14" s="632"/>
      <c r="N14" s="627"/>
      <c r="O14" s="629"/>
    </row>
    <row r="15" spans="1:15" ht="24.75" customHeight="1">
      <c r="A15" s="13"/>
      <c r="B15" s="14"/>
      <c r="C15" s="119"/>
      <c r="D15" s="627"/>
      <c r="E15" s="628"/>
      <c r="F15" s="627"/>
      <c r="G15" s="628"/>
      <c r="H15" s="627"/>
      <c r="I15" s="628"/>
      <c r="J15" s="627"/>
      <c r="K15" s="632"/>
      <c r="L15" s="627"/>
      <c r="M15" s="632"/>
      <c r="N15" s="627"/>
      <c r="O15" s="629"/>
    </row>
    <row r="16" spans="1:15" ht="24.75" customHeight="1">
      <c r="A16" s="13"/>
      <c r="B16" s="14"/>
      <c r="C16" s="119"/>
      <c r="D16" s="627"/>
      <c r="E16" s="628"/>
      <c r="F16" s="627"/>
      <c r="G16" s="628"/>
      <c r="H16" s="627"/>
      <c r="I16" s="628"/>
      <c r="J16" s="627"/>
      <c r="K16" s="628"/>
      <c r="L16" s="627"/>
      <c r="M16" s="628"/>
      <c r="N16" s="627"/>
      <c r="O16" s="629"/>
    </row>
    <row r="17" spans="1:15" ht="24.75" customHeight="1" thickBot="1">
      <c r="A17" s="13"/>
      <c r="B17" s="14"/>
      <c r="C17" s="14"/>
      <c r="D17" s="644"/>
      <c r="E17" s="645"/>
      <c r="F17" s="644"/>
      <c r="G17" s="645"/>
      <c r="H17" s="644"/>
      <c r="I17" s="645"/>
      <c r="J17" s="644"/>
      <c r="K17" s="645"/>
      <c r="L17" s="644"/>
      <c r="M17" s="645"/>
      <c r="N17" s="644"/>
      <c r="O17" s="674"/>
    </row>
    <row r="18" spans="1:15" ht="15">
      <c r="A18" s="1"/>
      <c r="B18" s="21" t="s">
        <v>165</v>
      </c>
      <c r="C18" s="21"/>
      <c r="D18" s="641"/>
      <c r="E18" s="642"/>
      <c r="F18" s="641"/>
      <c r="G18" s="642"/>
      <c r="H18" s="641"/>
      <c r="I18" s="642"/>
      <c r="J18" s="641"/>
      <c r="K18" s="642"/>
      <c r="L18" s="641"/>
      <c r="M18" s="642"/>
      <c r="N18" s="641"/>
      <c r="O18" s="675"/>
    </row>
    <row r="19" spans="1:15" ht="15" thickBot="1">
      <c r="A19" s="13"/>
      <c r="B19" s="14" t="s">
        <v>162</v>
      </c>
      <c r="C19" s="111" t="s">
        <v>311</v>
      </c>
      <c r="D19" s="644">
        <f>SUM(D8:D17)+SUM('24'!D8:D23)+'23'!D23</f>
        <v>456</v>
      </c>
      <c r="E19" s="645"/>
      <c r="F19" s="644">
        <f>SUM(F8:F17)+SUM('24'!F8:F23)+'23'!F23</f>
        <v>4501</v>
      </c>
      <c r="G19" s="645"/>
      <c r="H19" s="644">
        <f>SUM(H8:H17)+SUM('24'!H8:H23)+'23'!H23</f>
        <v>0</v>
      </c>
      <c r="I19" s="645"/>
      <c r="J19" s="644">
        <f>SUM(J8:J17)+SUM('24'!J8:J23)+'23'!J23</f>
        <v>4501</v>
      </c>
      <c r="K19" s="645"/>
      <c r="L19" s="644">
        <f>SUM(L8:L17)+SUM('24'!L8:L23)+'23'!L23</f>
        <v>4501</v>
      </c>
      <c r="M19" s="645"/>
      <c r="N19" s="644">
        <f>SUM(N8:N17)+SUM('24'!N8:N23)+'23'!N23</f>
        <v>0</v>
      </c>
      <c r="O19" s="676"/>
    </row>
    <row r="20" spans="1:15" ht="24.75" customHeight="1" thickBot="1">
      <c r="A20" s="39"/>
      <c r="B20" s="26"/>
      <c r="C20" s="40"/>
      <c r="D20" s="644"/>
      <c r="E20" s="645"/>
      <c r="F20" s="644"/>
      <c r="G20" s="645"/>
      <c r="H20" s="644"/>
      <c r="I20" s="645"/>
      <c r="J20" s="644"/>
      <c r="K20" s="645"/>
      <c r="L20" s="644"/>
      <c r="M20" s="645"/>
      <c r="N20" s="644"/>
      <c r="O20" s="676"/>
    </row>
    <row r="21" spans="1:15" ht="24.75" customHeight="1">
      <c r="A21" s="13" t="s">
        <v>166</v>
      </c>
      <c r="B21" s="14"/>
      <c r="C21" s="111" t="s">
        <v>312</v>
      </c>
      <c r="D21" s="627">
        <f>'23'!D23+'22'!D23+'21'!D23+'20a'!D23+D19</f>
        <v>214456</v>
      </c>
      <c r="E21" s="628"/>
      <c r="F21" s="627">
        <f>'23'!F23+'22'!F23+'21'!F23+'20a'!F23+F19</f>
        <v>120001</v>
      </c>
      <c r="G21" s="628"/>
      <c r="H21" s="627">
        <f>'23'!H23+'22'!H23+'21'!H23+'20a'!H23</f>
        <v>0</v>
      </c>
      <c r="I21" s="628"/>
      <c r="J21" s="627">
        <f>'23'!J23+'22'!J23+'21'!J23+'20a'!J23</f>
        <v>115500</v>
      </c>
      <c r="K21" s="628"/>
      <c r="L21" s="627">
        <f>'23'!L23+'22'!L23+'21'!L23+'20a'!L23</f>
        <v>105689.38</v>
      </c>
      <c r="M21" s="628"/>
      <c r="N21" s="627">
        <f>'23'!N23+'22'!N23+'21'!N23+'20a'!N23</f>
        <v>9584.119999999999</v>
      </c>
      <c r="O21" s="677"/>
    </row>
    <row r="22" spans="1:15" ht="24.75" customHeight="1">
      <c r="A22" s="13" t="s">
        <v>124</v>
      </c>
      <c r="B22" s="14"/>
      <c r="C22" s="29"/>
      <c r="D22" s="627"/>
      <c r="E22" s="628"/>
      <c r="F22" s="627"/>
      <c r="G22" s="628"/>
      <c r="H22" s="627"/>
      <c r="I22" s="628"/>
      <c r="J22" s="627"/>
      <c r="K22" s="628"/>
      <c r="L22" s="627"/>
      <c r="M22" s="628"/>
      <c r="N22" s="627"/>
      <c r="O22" s="677"/>
    </row>
    <row r="23" spans="1:15" ht="24.75" customHeight="1">
      <c r="A23" s="13"/>
      <c r="B23" s="14" t="s">
        <v>102</v>
      </c>
      <c r="C23" s="111" t="s">
        <v>313</v>
      </c>
      <c r="D23" s="627"/>
      <c r="E23" s="628"/>
      <c r="F23" s="627">
        <v>0</v>
      </c>
      <c r="G23" s="628"/>
      <c r="H23" s="627"/>
      <c r="I23" s="628"/>
      <c r="J23" s="627"/>
      <c r="K23" s="628"/>
      <c r="L23" s="627"/>
      <c r="M23" s="628"/>
      <c r="N23" s="627"/>
      <c r="O23" s="677"/>
    </row>
    <row r="24" spans="1:15" ht="24.75" customHeight="1" thickBot="1">
      <c r="A24" s="2"/>
      <c r="B24" s="17" t="s">
        <v>99</v>
      </c>
      <c r="C24" s="153" t="s">
        <v>314</v>
      </c>
      <c r="D24" s="635">
        <f>D21</f>
        <v>214456</v>
      </c>
      <c r="E24" s="636"/>
      <c r="F24" s="635">
        <f>+F21-F23</f>
        <v>120001</v>
      </c>
      <c r="G24" s="636"/>
      <c r="H24" s="635"/>
      <c r="I24" s="636"/>
      <c r="J24" s="635"/>
      <c r="K24" s="636"/>
      <c r="L24" s="635"/>
      <c r="M24" s="636"/>
      <c r="N24" s="635"/>
      <c r="O24" s="652"/>
    </row>
    <row r="25" spans="4:15" ht="15" customHeight="1" thickTop="1">
      <c r="D25" s="581"/>
      <c r="E25" s="581"/>
      <c r="F25" s="656" t="s">
        <v>167</v>
      </c>
      <c r="G25" s="581"/>
      <c r="H25" s="581"/>
      <c r="I25" s="581"/>
      <c r="J25" s="581"/>
      <c r="K25" s="581"/>
      <c r="L25" s="581"/>
      <c r="M25" s="581"/>
      <c r="N25" s="581"/>
      <c r="O25" s="581"/>
    </row>
    <row r="26" spans="4:15" ht="15">
      <c r="D26" s="581"/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1"/>
    </row>
    <row r="27" spans="3:15" ht="15">
      <c r="C27" s="134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1"/>
    </row>
    <row r="28" spans="3:15" ht="15">
      <c r="C28" s="134"/>
      <c r="D28" s="581"/>
      <c r="E28" s="581"/>
      <c r="F28" s="581"/>
      <c r="G28" s="581"/>
      <c r="H28" s="581"/>
      <c r="I28" s="581"/>
      <c r="J28" s="581"/>
      <c r="K28" s="581"/>
      <c r="L28" s="581"/>
      <c r="M28" s="581"/>
      <c r="N28" s="581"/>
      <c r="O28" s="581"/>
    </row>
    <row r="29" spans="3:15" ht="15">
      <c r="C29" s="134"/>
      <c r="D29" s="581"/>
      <c r="E29" s="581"/>
      <c r="F29" s="581"/>
      <c r="G29" s="581"/>
      <c r="H29" s="581"/>
      <c r="I29" s="581"/>
      <c r="J29" s="581"/>
      <c r="K29" s="581"/>
      <c r="L29" s="581"/>
      <c r="M29" s="581"/>
      <c r="N29" s="581"/>
      <c r="O29" s="581"/>
    </row>
    <row r="30" spans="3:15" ht="15">
      <c r="C30" s="134"/>
      <c r="D30" s="581"/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1"/>
    </row>
    <row r="31" spans="3:15" ht="15">
      <c r="C31" s="13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</row>
    <row r="32" spans="3:15" ht="15">
      <c r="C32" s="134"/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</row>
    <row r="33" spans="3:15" ht="15">
      <c r="C33" s="134"/>
      <c r="D33" s="581"/>
      <c r="E33" s="581"/>
      <c r="F33" s="581"/>
      <c r="G33" s="581"/>
      <c r="H33" s="581"/>
      <c r="I33" s="581"/>
      <c r="J33" s="581"/>
      <c r="K33" s="581"/>
      <c r="L33" s="581"/>
      <c r="M33" s="581"/>
      <c r="N33" s="581"/>
      <c r="O33" s="581"/>
    </row>
    <row r="34" spans="2:15" ht="15">
      <c r="B34" t="s">
        <v>576</v>
      </c>
      <c r="C34" s="134">
        <v>20</v>
      </c>
      <c r="D34" s="581">
        <f>SUM('20'!AA1:AA24)</f>
        <v>0</v>
      </c>
      <c r="E34" s="581"/>
      <c r="F34" s="581">
        <f>SUM('20'!AC1:AC24)</f>
        <v>0</v>
      </c>
      <c r="G34" s="581"/>
      <c r="H34" s="581">
        <f>SUM('20'!AE1:AE24)</f>
        <v>0</v>
      </c>
      <c r="I34" s="581"/>
      <c r="J34" s="581">
        <f>SUM('20'!AG1:AG24)</f>
        <v>0</v>
      </c>
      <c r="K34" s="581"/>
      <c r="L34" s="581">
        <f>SUM('20'!AI1:AI24)</f>
        <v>0</v>
      </c>
      <c r="M34" s="581"/>
      <c r="N34" s="581"/>
      <c r="O34" s="581"/>
    </row>
    <row r="35" spans="3:15" ht="15">
      <c r="C35" s="134" t="s">
        <v>563</v>
      </c>
      <c r="D35" s="581">
        <f>SUM('20a'!AA1:AA22)</f>
        <v>0</v>
      </c>
      <c r="E35" s="581"/>
      <c r="F35" s="581">
        <f>SUM('20a'!AC1:AC22)</f>
        <v>0</v>
      </c>
      <c r="G35" s="581"/>
      <c r="H35" s="581">
        <f>SUM('20a'!AE1:AE22)</f>
        <v>0</v>
      </c>
      <c r="I35" s="581"/>
      <c r="J35" s="581">
        <f>SUM('20a'!AG1:AG22)</f>
        <v>0</v>
      </c>
      <c r="K35" s="581"/>
      <c r="L35" s="581">
        <f>SUM('20a'!AI1:AI22)</f>
        <v>0</v>
      </c>
      <c r="M35" s="581"/>
      <c r="N35" s="581"/>
      <c r="O35" s="581"/>
    </row>
    <row r="36" spans="3:15" ht="15">
      <c r="C36" s="134">
        <v>21</v>
      </c>
      <c r="D36" s="581">
        <f>SUM('21'!AA1:AA24)</f>
        <v>0</v>
      </c>
      <c r="E36" s="581"/>
      <c r="F36" s="581">
        <f>SUM('21'!AC1:AC24)</f>
        <v>0</v>
      </c>
      <c r="G36" s="581"/>
      <c r="H36" s="581">
        <f>SUM('21'!AE1:AE24)</f>
        <v>0</v>
      </c>
      <c r="I36" s="581"/>
      <c r="J36" s="581">
        <f>SUM('21'!AG1:AG24)</f>
        <v>0</v>
      </c>
      <c r="K36" s="581"/>
      <c r="L36" s="581">
        <f>SUM('21'!AI1:AI24)</f>
        <v>0</v>
      </c>
      <c r="M36" s="581"/>
      <c r="N36" s="581"/>
      <c r="O36" s="581"/>
    </row>
    <row r="37" spans="3:15" ht="15">
      <c r="C37" s="134">
        <v>22</v>
      </c>
      <c r="D37" s="581">
        <f>SUM('22'!AA1:AA24)</f>
        <v>0</v>
      </c>
      <c r="E37" s="581"/>
      <c r="F37" s="581">
        <f>SUM('22'!AC1:AC24)</f>
        <v>0</v>
      </c>
      <c r="G37" s="581"/>
      <c r="H37" s="581">
        <f>SUM('22'!AE1:AE24)</f>
        <v>0</v>
      </c>
      <c r="I37" s="581"/>
      <c r="J37" s="581">
        <f>SUM('22'!AG1:AG24)</f>
        <v>0</v>
      </c>
      <c r="K37" s="581"/>
      <c r="L37" s="581">
        <f>SUM('22'!AI1:AI24)</f>
        <v>0</v>
      </c>
      <c r="M37" s="581"/>
      <c r="N37" s="581"/>
      <c r="O37" s="581"/>
    </row>
    <row r="38" spans="3:15" ht="15">
      <c r="C38" s="134">
        <v>23</v>
      </c>
      <c r="D38" s="581">
        <f>SUM('23'!AA1:AA24)</f>
        <v>0</v>
      </c>
      <c r="E38" s="581"/>
      <c r="F38" s="581">
        <f>SUM('23'!AC1:AC24)</f>
        <v>0</v>
      </c>
      <c r="G38" s="581"/>
      <c r="H38" s="581">
        <f>SUM('23'!AE1:AE24)</f>
        <v>0</v>
      </c>
      <c r="I38" s="581"/>
      <c r="J38" s="581">
        <f>SUM('23'!AG1:AG24)</f>
        <v>0</v>
      </c>
      <c r="K38" s="581"/>
      <c r="L38" s="581">
        <f>SUM('23'!AI1:AI24)</f>
        <v>0</v>
      </c>
      <c r="M38" s="581"/>
      <c r="N38" s="581"/>
      <c r="O38" s="581"/>
    </row>
    <row r="39" spans="3:15" ht="15">
      <c r="C39" s="134">
        <v>24</v>
      </c>
      <c r="D39" s="581">
        <f>SUM('24'!AA1:AA24)</f>
        <v>0</v>
      </c>
      <c r="E39" s="581"/>
      <c r="F39" s="581">
        <f>SUM('24'!AC1:AC24)</f>
        <v>0</v>
      </c>
      <c r="G39" s="581"/>
      <c r="H39" s="581">
        <f>SUM('24'!AE1:AE24)</f>
        <v>0</v>
      </c>
      <c r="I39" s="581"/>
      <c r="J39" s="581">
        <f>SUM('24'!AG1:AG24)</f>
        <v>0</v>
      </c>
      <c r="K39" s="581"/>
      <c r="L39" s="581">
        <f>SUM('24'!AI1:AI24)</f>
        <v>0</v>
      </c>
      <c r="M39" s="581"/>
      <c r="N39" s="581"/>
      <c r="O39" s="581"/>
    </row>
    <row r="40" spans="3:15" ht="15">
      <c r="C40" s="134">
        <v>25</v>
      </c>
      <c r="D40" s="581">
        <f>SUM(AA1:AA18)</f>
        <v>0</v>
      </c>
      <c r="E40" s="581"/>
      <c r="F40" s="581">
        <f>SUM(AC1:AC18)</f>
        <v>0</v>
      </c>
      <c r="G40" s="581"/>
      <c r="H40" s="581">
        <f>SUM(AE1:AE18)</f>
        <v>0</v>
      </c>
      <c r="I40" s="581"/>
      <c r="J40" s="581">
        <f>SUM(AG1:AG18)</f>
        <v>0</v>
      </c>
      <c r="K40" s="581"/>
      <c r="L40" s="581">
        <f>SUM(AI1:AI18)</f>
        <v>0</v>
      </c>
      <c r="M40" s="581"/>
      <c r="N40" s="581"/>
      <c r="O40" s="581"/>
    </row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8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5">
      <selection activeCell="B10" sqref="B10:D10"/>
    </sheetView>
  </sheetViews>
  <sheetFormatPr defaultColWidth="9.77734375" defaultRowHeight="15"/>
  <cols>
    <col min="1" max="1" width="4.77734375" style="0" customWidth="1"/>
    <col min="2" max="2" width="43.77734375" style="0" bestFit="1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88</v>
      </c>
      <c r="B2" s="6"/>
      <c r="C2" s="101"/>
      <c r="D2" s="852" t="s">
        <v>89</v>
      </c>
      <c r="E2" s="842"/>
      <c r="F2" s="842"/>
      <c r="G2" s="842"/>
      <c r="H2" s="842"/>
      <c r="I2" s="842"/>
      <c r="J2" s="842"/>
      <c r="K2" s="853"/>
      <c r="L2" s="852" t="str">
        <f>Expendpast</f>
        <v>          Expended 2016</v>
      </c>
      <c r="M2" s="842"/>
      <c r="N2" s="842"/>
      <c r="O2" s="843"/>
    </row>
    <row r="3" spans="1:15" ht="18" customHeight="1" thickTop="1">
      <c r="A3" s="1"/>
      <c r="B3" s="6"/>
      <c r="C3" s="101" t="s">
        <v>703</v>
      </c>
      <c r="D3" s="10"/>
      <c r="E3" s="6"/>
      <c r="F3" s="10"/>
      <c r="G3" s="6"/>
      <c r="H3" s="856" t="str">
        <f>forpastBy</f>
        <v>for 2016 By</v>
      </c>
      <c r="I3" s="855"/>
      <c r="J3" s="856" t="str">
        <f>totalpast</f>
        <v>Total for 2016</v>
      </c>
      <c r="K3" s="855"/>
      <c r="L3" s="10"/>
      <c r="M3" s="6"/>
      <c r="N3" s="10"/>
      <c r="O3" s="11"/>
    </row>
    <row r="4" spans="1:15" ht="17.25" customHeight="1">
      <c r="A4" s="1"/>
      <c r="B4" s="7" t="s">
        <v>168</v>
      </c>
      <c r="C4" s="101"/>
      <c r="D4" s="10"/>
      <c r="E4" s="6"/>
      <c r="F4" s="10"/>
      <c r="G4" s="6"/>
      <c r="H4" s="844" t="s">
        <v>91</v>
      </c>
      <c r="I4" s="845"/>
      <c r="J4" s="844" t="s">
        <v>92</v>
      </c>
      <c r="K4" s="845"/>
      <c r="L4" s="844" t="s">
        <v>93</v>
      </c>
      <c r="M4" s="845"/>
      <c r="N4" s="844" t="s">
        <v>94</v>
      </c>
      <c r="O4" s="848"/>
    </row>
    <row r="5" spans="1:15" ht="18" customHeight="1" thickBot="1">
      <c r="A5" s="2"/>
      <c r="B5" s="8"/>
      <c r="C5" s="103"/>
      <c r="D5" s="857" t="str">
        <f>forcurrent</f>
        <v>for 2017</v>
      </c>
      <c r="E5" s="851"/>
      <c r="F5" s="846" t="str">
        <f>forpast</f>
        <v>for 2016</v>
      </c>
      <c r="G5" s="847"/>
      <c r="H5" s="846" t="s">
        <v>95</v>
      </c>
      <c r="I5" s="847"/>
      <c r="J5" s="846" t="s">
        <v>96</v>
      </c>
      <c r="K5" s="847"/>
      <c r="L5" s="846" t="s">
        <v>97</v>
      </c>
      <c r="M5" s="847"/>
      <c r="N5" s="3"/>
      <c r="O5" s="9"/>
    </row>
    <row r="6" spans="1:15" ht="24.75" customHeight="1" thickTop="1">
      <c r="A6" s="13"/>
      <c r="B6" s="24" t="s">
        <v>169</v>
      </c>
      <c r="C6" s="151" t="s">
        <v>610</v>
      </c>
      <c r="D6" s="627"/>
      <c r="E6" s="628"/>
      <c r="F6" s="627"/>
      <c r="G6" s="628"/>
      <c r="H6" s="627"/>
      <c r="I6" s="628"/>
      <c r="J6" s="627"/>
      <c r="K6" s="628"/>
      <c r="L6" s="627"/>
      <c r="M6" s="628"/>
      <c r="N6" s="627"/>
      <c r="O6" s="629"/>
    </row>
    <row r="7" spans="1:15" ht="24.75" customHeight="1">
      <c r="A7" s="13"/>
      <c r="B7" s="24" t="s">
        <v>170</v>
      </c>
      <c r="C7" s="151" t="s">
        <v>611</v>
      </c>
      <c r="D7" s="627">
        <v>30000</v>
      </c>
      <c r="E7" s="632"/>
      <c r="F7" s="627">
        <v>30000</v>
      </c>
      <c r="G7" s="632"/>
      <c r="H7" s="106" t="s">
        <v>107</v>
      </c>
      <c r="I7" s="14" t="s">
        <v>171</v>
      </c>
      <c r="J7" s="627">
        <f>+F7+H7</f>
        <v>30000</v>
      </c>
      <c r="K7" s="628"/>
      <c r="L7" s="627">
        <v>30000</v>
      </c>
      <c r="M7" s="628"/>
      <c r="N7" s="627">
        <f>+J7-L7</f>
        <v>0</v>
      </c>
      <c r="O7" s="629"/>
    </row>
    <row r="8" spans="1:15" ht="24.75" customHeight="1">
      <c r="A8" s="13"/>
      <c r="B8" s="14"/>
      <c r="C8" s="119"/>
      <c r="D8" s="627"/>
      <c r="E8" s="628"/>
      <c r="F8" s="627"/>
      <c r="G8" s="628"/>
      <c r="H8" s="627"/>
      <c r="I8" s="628"/>
      <c r="J8" s="627"/>
      <c r="K8" s="628"/>
      <c r="L8" s="627"/>
      <c r="M8" s="628"/>
      <c r="N8" s="627"/>
      <c r="O8" s="629"/>
    </row>
    <row r="9" spans="1:15" ht="24.75" customHeight="1">
      <c r="A9" s="13"/>
      <c r="B9" s="14" t="s">
        <v>1292</v>
      </c>
      <c r="C9" s="119"/>
      <c r="D9" s="627">
        <v>10000</v>
      </c>
      <c r="E9" s="632"/>
      <c r="F9" s="627"/>
      <c r="G9" s="632"/>
      <c r="H9" s="627"/>
      <c r="I9" s="628"/>
      <c r="J9" s="627"/>
      <c r="K9" s="632"/>
      <c r="L9" s="627"/>
      <c r="M9" s="628"/>
      <c r="N9" s="627"/>
      <c r="O9" s="629"/>
    </row>
    <row r="10" spans="1:15" ht="24.75" customHeight="1">
      <c r="A10" s="13"/>
      <c r="B10" s="14"/>
      <c r="C10" s="119"/>
      <c r="D10" s="627"/>
      <c r="E10" s="632"/>
      <c r="F10" s="627"/>
      <c r="G10" s="632"/>
      <c r="H10" s="627"/>
      <c r="I10" s="628"/>
      <c r="J10" s="627"/>
      <c r="K10" s="632"/>
      <c r="L10" s="627"/>
      <c r="M10" s="628"/>
      <c r="N10" s="627"/>
      <c r="O10" s="629"/>
    </row>
    <row r="11" spans="1:15" ht="24.75" customHeight="1">
      <c r="A11" s="13"/>
      <c r="B11" s="14"/>
      <c r="C11" s="119"/>
      <c r="D11" s="627"/>
      <c r="E11" s="632"/>
      <c r="F11" s="627"/>
      <c r="G11" s="628"/>
      <c r="H11" s="627"/>
      <c r="I11" s="628"/>
      <c r="J11" s="627"/>
      <c r="K11" s="628"/>
      <c r="L11" s="627"/>
      <c r="M11" s="628"/>
      <c r="N11" s="627"/>
      <c r="O11" s="629"/>
    </row>
    <row r="12" spans="1:15" ht="24.75" customHeight="1">
      <c r="A12" s="13"/>
      <c r="B12" s="14"/>
      <c r="C12" s="119"/>
      <c r="D12" s="627"/>
      <c r="E12" s="628"/>
      <c r="F12" s="627"/>
      <c r="G12" s="628"/>
      <c r="H12" s="627"/>
      <c r="I12" s="628"/>
      <c r="J12" s="627"/>
      <c r="K12" s="628"/>
      <c r="L12" s="627"/>
      <c r="M12" s="628"/>
      <c r="N12" s="627"/>
      <c r="O12" s="629"/>
    </row>
    <row r="13" spans="1:15" ht="24.75" customHeight="1">
      <c r="A13" s="13"/>
      <c r="B13" s="14"/>
      <c r="C13" s="119"/>
      <c r="D13" s="627"/>
      <c r="E13" s="628"/>
      <c r="F13" s="627"/>
      <c r="G13" s="628"/>
      <c r="H13" s="627"/>
      <c r="I13" s="628"/>
      <c r="J13" s="627"/>
      <c r="K13" s="628"/>
      <c r="L13" s="627"/>
      <c r="M13" s="628"/>
      <c r="N13" s="627"/>
      <c r="O13" s="629"/>
    </row>
    <row r="14" spans="1:15" ht="24.75" customHeight="1">
      <c r="A14" s="13"/>
      <c r="B14" s="14"/>
      <c r="C14" s="119"/>
      <c r="D14" s="627"/>
      <c r="E14" s="628"/>
      <c r="F14" s="627"/>
      <c r="G14" s="628"/>
      <c r="H14" s="627"/>
      <c r="I14" s="628"/>
      <c r="J14" s="627"/>
      <c r="K14" s="628"/>
      <c r="L14" s="627"/>
      <c r="M14" s="628"/>
      <c r="N14" s="627"/>
      <c r="O14" s="629"/>
    </row>
    <row r="15" spans="1:15" ht="24.75" customHeight="1">
      <c r="A15" s="13"/>
      <c r="B15" s="14"/>
      <c r="C15" s="119"/>
      <c r="D15" s="627"/>
      <c r="E15" s="628"/>
      <c r="F15" s="627"/>
      <c r="G15" s="628"/>
      <c r="H15" s="627"/>
      <c r="I15" s="628"/>
      <c r="J15" s="627"/>
      <c r="K15" s="628"/>
      <c r="L15" s="627"/>
      <c r="M15" s="628"/>
      <c r="N15" s="627"/>
      <c r="O15" s="629"/>
    </row>
    <row r="16" spans="1:15" ht="24.75" customHeight="1">
      <c r="A16" s="13"/>
      <c r="B16" s="14"/>
      <c r="C16" s="119"/>
      <c r="D16" s="627"/>
      <c r="E16" s="628"/>
      <c r="F16" s="627"/>
      <c r="G16" s="628"/>
      <c r="H16" s="627"/>
      <c r="I16" s="628"/>
      <c r="J16" s="627"/>
      <c r="K16" s="628"/>
      <c r="L16" s="627"/>
      <c r="M16" s="628"/>
      <c r="N16" s="627"/>
      <c r="O16" s="629"/>
    </row>
    <row r="17" spans="1:15" ht="24.75" customHeight="1">
      <c r="A17" s="13"/>
      <c r="B17" s="14"/>
      <c r="C17" s="119"/>
      <c r="D17" s="627"/>
      <c r="E17" s="628"/>
      <c r="F17" s="627"/>
      <c r="G17" s="628"/>
      <c r="H17" s="627"/>
      <c r="I17" s="628"/>
      <c r="J17" s="627"/>
      <c r="K17" s="628"/>
      <c r="L17" s="627"/>
      <c r="M17" s="628"/>
      <c r="N17" s="627"/>
      <c r="O17" s="629"/>
    </row>
    <row r="18" spans="1:15" ht="24.75" customHeight="1">
      <c r="A18" s="28"/>
      <c r="B18" s="24"/>
      <c r="C18" s="111"/>
      <c r="D18" s="627"/>
      <c r="E18" s="628"/>
      <c r="F18" s="627"/>
      <c r="G18" s="628"/>
      <c r="H18" s="627"/>
      <c r="I18" s="628"/>
      <c r="J18" s="627"/>
      <c r="K18" s="628"/>
      <c r="L18" s="627"/>
      <c r="M18" s="628"/>
      <c r="N18" s="627"/>
      <c r="O18" s="629"/>
    </row>
    <row r="19" spans="1:15" ht="24.75" customHeight="1">
      <c r="A19" s="28"/>
      <c r="B19" s="24"/>
      <c r="C19" s="111"/>
      <c r="D19" s="627"/>
      <c r="E19" s="628"/>
      <c r="F19" s="627"/>
      <c r="G19" s="628"/>
      <c r="H19" s="627"/>
      <c r="I19" s="628"/>
      <c r="J19" s="627"/>
      <c r="K19" s="628"/>
      <c r="L19" s="627"/>
      <c r="M19" s="628"/>
      <c r="N19" s="627"/>
      <c r="O19" s="629"/>
    </row>
    <row r="20" spans="1:15" ht="24.75" customHeight="1">
      <c r="A20" s="28"/>
      <c r="B20" s="24"/>
      <c r="C20" s="29"/>
      <c r="D20" s="627"/>
      <c r="E20" s="628"/>
      <c r="F20" s="627"/>
      <c r="G20" s="628"/>
      <c r="H20" s="627"/>
      <c r="I20" s="628"/>
      <c r="J20" s="627"/>
      <c r="K20" s="628"/>
      <c r="L20" s="627"/>
      <c r="M20" s="628"/>
      <c r="N20" s="627"/>
      <c r="O20" s="629"/>
    </row>
    <row r="21" spans="1:15" ht="24.75" customHeight="1">
      <c r="A21" s="28"/>
      <c r="B21" s="24"/>
      <c r="C21" s="29"/>
      <c r="D21" s="627"/>
      <c r="E21" s="628"/>
      <c r="F21" s="627"/>
      <c r="G21" s="628"/>
      <c r="H21" s="627"/>
      <c r="I21" s="628"/>
      <c r="J21" s="627"/>
      <c r="K21" s="628"/>
      <c r="L21" s="627"/>
      <c r="M21" s="628"/>
      <c r="N21" s="627"/>
      <c r="O21" s="629"/>
    </row>
    <row r="22" spans="1:15" ht="24.75" customHeight="1">
      <c r="A22" s="28"/>
      <c r="B22" s="24"/>
      <c r="C22" s="29"/>
      <c r="D22" s="627"/>
      <c r="E22" s="628"/>
      <c r="F22" s="627"/>
      <c r="G22" s="628"/>
      <c r="H22" s="627"/>
      <c r="I22" s="628"/>
      <c r="J22" s="627"/>
      <c r="K22" s="628"/>
      <c r="L22" s="627"/>
      <c r="M22" s="628"/>
      <c r="N22" s="627"/>
      <c r="O22" s="629"/>
    </row>
    <row r="23" spans="1:15" ht="24.75" customHeight="1">
      <c r="A23" s="28"/>
      <c r="B23" s="24"/>
      <c r="C23" s="29"/>
      <c r="D23" s="627"/>
      <c r="E23" s="628"/>
      <c r="F23" s="627"/>
      <c r="G23" s="628"/>
      <c r="H23" s="627"/>
      <c r="I23" s="628"/>
      <c r="J23" s="627"/>
      <c r="K23" s="628"/>
      <c r="L23" s="627"/>
      <c r="M23" s="628"/>
      <c r="N23" s="627"/>
      <c r="O23" s="629"/>
    </row>
    <row r="24" spans="1:6" ht="15" customHeight="1">
      <c r="A24" s="10"/>
      <c r="B24" s="10"/>
      <c r="C24" s="38"/>
      <c r="F24" s="104" t="s">
        <v>172</v>
      </c>
    </row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M24"/>
  <sheetViews>
    <sheetView defaultGridColor="0" zoomScale="70" zoomScaleNormal="70" zoomScalePageLayoutView="0" colorId="22" workbookViewId="0" topLeftCell="A25">
      <selection activeCell="G19" sqref="G19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3" width="9.77734375" style="0" customWidth="1"/>
    <col min="24" max="24" width="9.88671875" style="0" bestFit="1" customWidth="1"/>
    <col min="25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88</v>
      </c>
      <c r="B2" s="6"/>
      <c r="C2" s="101"/>
      <c r="D2" s="852" t="s">
        <v>89</v>
      </c>
      <c r="E2" s="842"/>
      <c r="F2" s="842"/>
      <c r="G2" s="842"/>
      <c r="H2" s="842"/>
      <c r="I2" s="842"/>
      <c r="J2" s="842"/>
      <c r="K2" s="853"/>
      <c r="L2" s="852" t="str">
        <f>Expendpast</f>
        <v>          Expended 2016</v>
      </c>
      <c r="M2" s="842"/>
      <c r="N2" s="842"/>
      <c r="O2" s="843"/>
    </row>
    <row r="3" spans="1:15" ht="18" customHeight="1" thickTop="1">
      <c r="A3" s="1"/>
      <c r="B3" s="21"/>
      <c r="C3" s="101" t="s">
        <v>703</v>
      </c>
      <c r="D3" s="10"/>
      <c r="E3" s="6"/>
      <c r="F3" s="10"/>
      <c r="G3" s="6"/>
      <c r="H3" s="856" t="str">
        <f>forpastBy</f>
        <v>for 2016 By</v>
      </c>
      <c r="I3" s="855"/>
      <c r="J3" s="856" t="str">
        <f>totalpast</f>
        <v>Total for 2016</v>
      </c>
      <c r="K3" s="855"/>
      <c r="L3" s="10"/>
      <c r="M3" s="6"/>
      <c r="N3" s="10"/>
      <c r="O3" s="11"/>
    </row>
    <row r="4" spans="1:15" ht="16.5" customHeight="1">
      <c r="A4" s="1"/>
      <c r="B4" s="30" t="s">
        <v>168</v>
      </c>
      <c r="C4" s="101"/>
      <c r="D4" s="10"/>
      <c r="E4" s="6"/>
      <c r="F4" s="10"/>
      <c r="G4" s="6"/>
      <c r="H4" s="844" t="s">
        <v>91</v>
      </c>
      <c r="I4" s="845"/>
      <c r="J4" s="844" t="s">
        <v>92</v>
      </c>
      <c r="K4" s="845"/>
      <c r="L4" s="844" t="s">
        <v>93</v>
      </c>
      <c r="M4" s="845"/>
      <c r="N4" s="844" t="s">
        <v>94</v>
      </c>
      <c r="O4" s="848"/>
    </row>
    <row r="5" spans="1:15" ht="18" customHeight="1" thickBot="1">
      <c r="A5" s="2"/>
      <c r="B5" s="17"/>
      <c r="C5" s="103"/>
      <c r="D5" s="857" t="str">
        <f>forcurrent</f>
        <v>for 2017</v>
      </c>
      <c r="E5" s="851"/>
      <c r="F5" s="846" t="str">
        <f>forpast</f>
        <v>for 2016</v>
      </c>
      <c r="G5" s="847"/>
      <c r="H5" s="846" t="s">
        <v>95</v>
      </c>
      <c r="I5" s="847"/>
      <c r="J5" s="846" t="s">
        <v>96</v>
      </c>
      <c r="K5" s="847"/>
      <c r="L5" s="846" t="s">
        <v>97</v>
      </c>
      <c r="M5" s="847"/>
      <c r="N5" s="3"/>
      <c r="O5" s="9"/>
    </row>
    <row r="6" spans="1:15" ht="24.75" customHeight="1" thickTop="1">
      <c r="A6" s="13"/>
      <c r="B6" s="14"/>
      <c r="C6" s="119"/>
      <c r="D6" s="627"/>
      <c r="E6" s="628"/>
      <c r="F6" s="627"/>
      <c r="G6" s="628"/>
      <c r="H6" s="627"/>
      <c r="I6" s="628"/>
      <c r="J6" s="627"/>
      <c r="K6" s="628"/>
      <c r="L6" s="627"/>
      <c r="M6" s="628"/>
      <c r="N6" s="627"/>
      <c r="O6" s="629"/>
    </row>
    <row r="7" spans="1:15" ht="24.75" customHeight="1">
      <c r="A7" s="13"/>
      <c r="B7" s="14"/>
      <c r="C7" s="119"/>
      <c r="D7" s="627"/>
      <c r="E7" s="628"/>
      <c r="F7" s="627"/>
      <c r="G7" s="628"/>
      <c r="H7" s="627"/>
      <c r="I7" s="628"/>
      <c r="J7" s="627"/>
      <c r="K7" s="628"/>
      <c r="L7" s="627"/>
      <c r="M7" s="628"/>
      <c r="N7" s="627"/>
      <c r="O7" s="629"/>
    </row>
    <row r="8" spans="1:15" ht="24.75" customHeight="1">
      <c r="A8" s="13"/>
      <c r="B8" s="14"/>
      <c r="C8" s="119"/>
      <c r="D8" s="627"/>
      <c r="E8" s="628"/>
      <c r="F8" s="627"/>
      <c r="G8" s="628"/>
      <c r="H8" s="627"/>
      <c r="I8" s="628"/>
      <c r="J8" s="627"/>
      <c r="K8" s="628"/>
      <c r="L8" s="627"/>
      <c r="M8" s="628"/>
      <c r="N8" s="627"/>
      <c r="O8" s="629"/>
    </row>
    <row r="9" spans="1:15" ht="24.75" customHeight="1">
      <c r="A9" s="13"/>
      <c r="B9" s="14"/>
      <c r="C9" s="119"/>
      <c r="D9" s="627"/>
      <c r="E9" s="628"/>
      <c r="F9" s="627"/>
      <c r="G9" s="628"/>
      <c r="H9" s="627"/>
      <c r="I9" s="628"/>
      <c r="J9" s="627"/>
      <c r="K9" s="628"/>
      <c r="L9" s="627"/>
      <c r="M9" s="628"/>
      <c r="N9" s="627"/>
      <c r="O9" s="629"/>
    </row>
    <row r="10" spans="1:15" ht="24.75" customHeight="1" thickBot="1">
      <c r="A10" s="41" t="s">
        <v>173</v>
      </c>
      <c r="B10" s="26"/>
      <c r="C10" s="119" t="s">
        <v>270</v>
      </c>
      <c r="D10" s="106" t="s">
        <v>107</v>
      </c>
      <c r="E10" s="105" t="s">
        <v>107</v>
      </c>
      <c r="F10" s="106" t="s">
        <v>107</v>
      </c>
      <c r="G10" s="105" t="s">
        <v>107</v>
      </c>
      <c r="H10" s="106" t="s">
        <v>107</v>
      </c>
      <c r="I10" s="105" t="s">
        <v>107</v>
      </c>
      <c r="J10" s="106" t="s">
        <v>107</v>
      </c>
      <c r="K10" s="105" t="s">
        <v>107</v>
      </c>
      <c r="L10" s="106" t="s">
        <v>107</v>
      </c>
      <c r="M10" s="105" t="s">
        <v>107</v>
      </c>
      <c r="N10" s="106" t="s">
        <v>107</v>
      </c>
      <c r="O10" s="107" t="s">
        <v>107</v>
      </c>
    </row>
    <row r="11" spans="1:15" ht="24.75" customHeight="1">
      <c r="A11" s="13" t="s">
        <v>315</v>
      </c>
      <c r="B11" s="14"/>
      <c r="C11" s="159" t="s">
        <v>317</v>
      </c>
      <c r="D11" s="627"/>
      <c r="E11" s="628"/>
      <c r="F11" s="627"/>
      <c r="G11" s="628"/>
      <c r="H11" s="627"/>
      <c r="I11" s="628"/>
      <c r="J11" s="627"/>
      <c r="K11" s="628"/>
      <c r="L11" s="627"/>
      <c r="M11" s="628"/>
      <c r="N11" s="627"/>
      <c r="O11" s="629"/>
    </row>
    <row r="12" spans="1:15" ht="24.75" customHeight="1">
      <c r="A12" s="13"/>
      <c r="B12" s="14"/>
      <c r="C12" s="158"/>
      <c r="D12" s="627"/>
      <c r="E12" s="632"/>
      <c r="F12" s="627"/>
      <c r="G12" s="632"/>
      <c r="H12" s="627"/>
      <c r="I12" s="628"/>
      <c r="J12" s="627"/>
      <c r="K12" s="628"/>
      <c r="L12" s="627"/>
      <c r="M12" s="628"/>
      <c r="N12" s="627"/>
      <c r="O12" s="629"/>
    </row>
    <row r="13" spans="1:15" ht="24.75" customHeight="1">
      <c r="A13" s="13"/>
      <c r="B13" s="14"/>
      <c r="C13" s="158"/>
      <c r="D13" s="627"/>
      <c r="E13" s="632"/>
      <c r="F13" s="627"/>
      <c r="G13" s="632"/>
      <c r="H13" s="627"/>
      <c r="I13" s="628"/>
      <c r="J13" s="627"/>
      <c r="K13" s="628"/>
      <c r="L13" s="627"/>
      <c r="M13" s="628"/>
      <c r="N13" s="627"/>
      <c r="O13" s="629"/>
    </row>
    <row r="14" spans="1:15" ht="24.75" customHeight="1">
      <c r="A14" s="13"/>
      <c r="B14" s="14"/>
      <c r="C14" s="158"/>
      <c r="D14" s="627"/>
      <c r="E14" s="628"/>
      <c r="F14" s="627"/>
      <c r="G14" s="628"/>
      <c r="H14" s="627"/>
      <c r="I14" s="628"/>
      <c r="J14" s="627"/>
      <c r="K14" s="628"/>
      <c r="L14" s="627"/>
      <c r="M14" s="628"/>
      <c r="N14" s="627"/>
      <c r="O14" s="629"/>
    </row>
    <row r="15" spans="1:15" ht="24.75" customHeight="1">
      <c r="A15" s="13"/>
      <c r="B15" s="14"/>
      <c r="C15" s="111"/>
      <c r="D15" s="627"/>
      <c r="E15" s="632"/>
      <c r="F15" s="627"/>
      <c r="G15" s="628"/>
      <c r="H15" s="627"/>
      <c r="I15" s="628"/>
      <c r="J15" s="627"/>
      <c r="K15" s="632"/>
      <c r="L15" s="627"/>
      <c r="M15" s="632"/>
      <c r="N15" s="627"/>
      <c r="O15" s="655"/>
    </row>
    <row r="16" spans="1:15" ht="24.75" customHeight="1">
      <c r="A16" s="13"/>
      <c r="B16" s="14"/>
      <c r="C16" s="111"/>
      <c r="D16" s="627"/>
      <c r="E16" s="632"/>
      <c r="F16" s="627"/>
      <c r="G16" s="628"/>
      <c r="H16" s="627"/>
      <c r="I16" s="628"/>
      <c r="J16" s="627"/>
      <c r="K16" s="632"/>
      <c r="L16" s="627"/>
      <c r="M16" s="632"/>
      <c r="N16" s="627"/>
      <c r="O16" s="655"/>
    </row>
    <row r="17" spans="1:15" ht="24.75" customHeight="1">
      <c r="A17" s="13"/>
      <c r="B17" s="14"/>
      <c r="C17" s="111"/>
      <c r="D17" s="627"/>
      <c r="E17" s="628"/>
      <c r="F17" s="627"/>
      <c r="G17" s="628"/>
      <c r="H17" s="627"/>
      <c r="I17" s="628"/>
      <c r="J17" s="627"/>
      <c r="K17" s="632"/>
      <c r="L17" s="627"/>
      <c r="M17" s="628"/>
      <c r="N17" s="627"/>
      <c r="O17" s="629"/>
    </row>
    <row r="18" spans="1:15" ht="24.75" customHeight="1">
      <c r="A18" s="13"/>
      <c r="B18" s="14"/>
      <c r="C18" s="111"/>
      <c r="D18" s="627"/>
      <c r="E18" s="632"/>
      <c r="F18" s="627"/>
      <c r="G18" s="628"/>
      <c r="H18" s="627"/>
      <c r="I18" s="628"/>
      <c r="J18" s="627"/>
      <c r="K18" s="632"/>
      <c r="L18" s="627"/>
      <c r="M18" s="632"/>
      <c r="N18" s="627"/>
      <c r="O18" s="655"/>
    </row>
    <row r="19" spans="1:15" ht="24.75" customHeight="1">
      <c r="A19" s="13"/>
      <c r="B19" s="14"/>
      <c r="C19" s="111"/>
      <c r="D19" s="627"/>
      <c r="E19" s="628"/>
      <c r="F19" s="627"/>
      <c r="G19" s="628"/>
      <c r="H19" s="627"/>
      <c r="I19" s="628"/>
      <c r="J19" s="627"/>
      <c r="K19" s="628"/>
      <c r="L19" s="627"/>
      <c r="M19" s="628"/>
      <c r="N19" s="627"/>
      <c r="O19" s="629"/>
    </row>
    <row r="20" spans="1:15" ht="24.75" customHeight="1">
      <c r="A20" s="13"/>
      <c r="B20" s="14"/>
      <c r="C20" s="111"/>
      <c r="D20" s="627"/>
      <c r="E20" s="628"/>
      <c r="F20" s="627"/>
      <c r="G20" s="628"/>
      <c r="H20" s="627"/>
      <c r="I20" s="628"/>
      <c r="J20" s="627"/>
      <c r="K20" s="628"/>
      <c r="L20" s="627"/>
      <c r="M20" s="628"/>
      <c r="N20" s="627"/>
      <c r="O20" s="629"/>
    </row>
    <row r="21" spans="1:15" ht="24.75" customHeight="1">
      <c r="A21" s="13"/>
      <c r="B21" s="14"/>
      <c r="C21" s="151"/>
      <c r="D21" s="627"/>
      <c r="E21" s="628"/>
      <c r="F21" s="627"/>
      <c r="G21" s="628"/>
      <c r="H21" s="627"/>
      <c r="I21" s="628"/>
      <c r="J21" s="627"/>
      <c r="K21" s="628"/>
      <c r="L21" s="627"/>
      <c r="M21" s="628"/>
      <c r="N21" s="627"/>
      <c r="O21" s="629"/>
    </row>
    <row r="22" spans="1:15" ht="24.75" customHeight="1">
      <c r="A22" s="13"/>
      <c r="B22" s="14"/>
      <c r="C22" s="111"/>
      <c r="D22" s="627"/>
      <c r="E22" s="628"/>
      <c r="F22" s="627"/>
      <c r="G22" s="628"/>
      <c r="H22" s="627"/>
      <c r="I22" s="628"/>
      <c r="J22" s="627"/>
      <c r="K22" s="628"/>
      <c r="L22" s="627"/>
      <c r="M22" s="628"/>
      <c r="N22" s="627"/>
      <c r="O22" s="629"/>
    </row>
    <row r="23" spans="1:39" ht="24.75" customHeight="1" thickBot="1">
      <c r="A23" s="2" t="s">
        <v>174</v>
      </c>
      <c r="B23" s="17"/>
      <c r="C23" s="153" t="s">
        <v>316</v>
      </c>
      <c r="D23" s="635">
        <f>SUM(D6:D22)+SUM('26'!D6:D23)</f>
        <v>40000</v>
      </c>
      <c r="E23" s="636"/>
      <c r="F23" s="635">
        <f>SUM(F6:F22)+SUM('26'!F6:F23)</f>
        <v>30000</v>
      </c>
      <c r="G23" s="636"/>
      <c r="H23" s="635">
        <f>SUM(H6:H22)+SUM('26'!H6:H23)</f>
        <v>0</v>
      </c>
      <c r="I23" s="636"/>
      <c r="J23" s="635">
        <f>SUM(J6:J22)+SUM('26'!J6:J23)</f>
        <v>30000</v>
      </c>
      <c r="K23" s="636"/>
      <c r="L23" s="635">
        <f>SUM(L6:L22)+SUM('26'!L6:L23)</f>
        <v>30000</v>
      </c>
      <c r="M23" s="636"/>
      <c r="N23" s="635">
        <f>SUM(N6:N22)+SUM('26'!N6:N23)</f>
        <v>0</v>
      </c>
      <c r="O23" s="636"/>
      <c r="AM23">
        <f>SUM(AM1:AM22)+SUM('26'!AM6:AM23)</f>
        <v>0</v>
      </c>
    </row>
    <row r="24" ht="15" customHeight="1" thickTop="1">
      <c r="F24" s="104" t="s">
        <v>175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7" ht="12" customHeight="1"/>
    <row r="48" ht="12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8" ht="24.75" customHeight="1"/>
    <row r="149" ht="24.75" customHeight="1"/>
    <row r="150" ht="12" customHeight="1"/>
    <row r="151" ht="12.75" customHeight="1"/>
    <row r="152" ht="12" customHeight="1"/>
    <row r="153" ht="12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12" customHeight="1"/>
    <row r="162" ht="12.75" customHeight="1"/>
    <row r="163" ht="24.75" customHeight="1"/>
    <row r="164" ht="12" customHeight="1"/>
    <row r="165" ht="12.75" customHeight="1"/>
    <row r="166" ht="24.75" customHeight="1"/>
    <row r="167" ht="12" customHeight="1"/>
    <row r="168" ht="12.75" customHeight="1"/>
    <row r="169" ht="24.75" customHeight="1"/>
    <row r="170" ht="12" customHeight="1"/>
    <row r="171" ht="12.75" customHeight="1"/>
    <row r="179" ht="12" customHeight="1"/>
    <row r="180" ht="12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91" ht="24.75" customHeight="1"/>
    <row r="192" ht="12" customHeight="1"/>
    <row r="193" ht="12.75" customHeight="1"/>
    <row r="194" ht="12" customHeight="1"/>
    <row r="195" ht="12.75" customHeight="1"/>
    <row r="196" ht="12" customHeight="1"/>
    <row r="197" ht="12.75" customHeight="1"/>
    <row r="198" ht="12" customHeight="1"/>
    <row r="199" ht="12.75" customHeight="1"/>
    <row r="200" ht="24.75" customHeight="1"/>
    <row r="201" ht="12" customHeight="1"/>
    <row r="202" ht="12.75" customHeight="1"/>
    <row r="203" ht="24.75" customHeight="1"/>
    <row r="204" ht="24.75" customHeight="1"/>
    <row r="375" ht="24.75" customHeight="1"/>
    <row r="376" ht="13.5" customHeight="1"/>
    <row r="377" ht="13.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8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25"/>
  <sheetViews>
    <sheetView defaultGridColor="0" zoomScale="70" zoomScaleNormal="70" zoomScalePageLayoutView="0" colorId="22" workbookViewId="0" topLeftCell="A1">
      <pane xSplit="3" ySplit="5" topLeftCell="D19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E22" sqref="E22:F22"/>
    </sheetView>
  </sheetViews>
  <sheetFormatPr defaultColWidth="9.77734375" defaultRowHeight="15"/>
  <cols>
    <col min="1" max="1" width="1.99609375" style="0" customWidth="1"/>
    <col min="2" max="2" width="43.99609375" style="0" bestFit="1" customWidth="1"/>
    <col min="3" max="3" width="7.77734375" style="0" bestFit="1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19" width="9.77734375" style="0" customWidth="1"/>
    <col min="20" max="20" width="10.5546875" style="0" bestFit="1" customWidth="1"/>
    <col min="21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88</v>
      </c>
      <c r="B2" s="6"/>
      <c r="C2" s="101"/>
      <c r="D2" s="852" t="s">
        <v>89</v>
      </c>
      <c r="E2" s="842"/>
      <c r="F2" s="842"/>
      <c r="G2" s="842"/>
      <c r="H2" s="842"/>
      <c r="I2" s="842"/>
      <c r="J2" s="842"/>
      <c r="K2" s="853"/>
      <c r="L2" s="852" t="str">
        <f>Expendpast</f>
        <v>          Expended 2016</v>
      </c>
      <c r="M2" s="842"/>
      <c r="N2" s="842"/>
      <c r="O2" s="843"/>
    </row>
    <row r="3" spans="1:15" ht="17.25" customHeight="1" thickTop="1">
      <c r="A3" s="1"/>
      <c r="B3" s="21"/>
      <c r="C3" s="101" t="s">
        <v>703</v>
      </c>
      <c r="D3" s="10"/>
      <c r="E3" s="6"/>
      <c r="F3" s="10"/>
      <c r="G3" s="6"/>
      <c r="H3" s="856" t="str">
        <f>forpastBy</f>
        <v>for 2016 By</v>
      </c>
      <c r="I3" s="855"/>
      <c r="J3" s="856" t="str">
        <f>totalpast</f>
        <v>Total for 2016</v>
      </c>
      <c r="K3" s="855"/>
      <c r="L3" s="10"/>
      <c r="M3" s="6"/>
      <c r="N3" s="10"/>
      <c r="O3" s="11"/>
    </row>
    <row r="4" spans="1:15" ht="18" customHeight="1">
      <c r="A4" s="1"/>
      <c r="B4" s="33" t="s">
        <v>176</v>
      </c>
      <c r="C4" s="101"/>
      <c r="D4" s="10"/>
      <c r="E4" s="6"/>
      <c r="F4" s="10"/>
      <c r="G4" s="6"/>
      <c r="H4" s="844" t="s">
        <v>91</v>
      </c>
      <c r="I4" s="845"/>
      <c r="J4" s="844" t="s">
        <v>92</v>
      </c>
      <c r="K4" s="845"/>
      <c r="L4" s="844" t="s">
        <v>93</v>
      </c>
      <c r="M4" s="845"/>
      <c r="N4" s="844" t="s">
        <v>94</v>
      </c>
      <c r="O4" s="848"/>
    </row>
    <row r="5" spans="1:15" ht="17.25" customHeight="1" thickBot="1">
      <c r="A5" s="433"/>
      <c r="B5" s="17"/>
      <c r="C5" s="103"/>
      <c r="D5" s="857" t="str">
        <f>forcurrent</f>
        <v>for 2017</v>
      </c>
      <c r="E5" s="851"/>
      <c r="F5" s="846" t="str">
        <f>forpast</f>
        <v>for 2016</v>
      </c>
      <c r="G5" s="847"/>
      <c r="H5" s="846" t="s">
        <v>95</v>
      </c>
      <c r="I5" s="847"/>
      <c r="J5" s="846" t="s">
        <v>96</v>
      </c>
      <c r="K5" s="847"/>
      <c r="L5" s="846" t="s">
        <v>97</v>
      </c>
      <c r="M5" s="847"/>
      <c r="N5" s="3"/>
      <c r="O5" s="9"/>
    </row>
    <row r="6" spans="1:15" ht="24.75" customHeight="1" thickTop="1">
      <c r="A6" s="657"/>
      <c r="B6" s="658" t="s">
        <v>177</v>
      </c>
      <c r="C6" s="664" t="s">
        <v>612</v>
      </c>
      <c r="D6" s="627">
        <v>53000</v>
      </c>
      <c r="E6" s="628"/>
      <c r="F6" s="627">
        <v>118000</v>
      </c>
      <c r="G6" s="628"/>
      <c r="H6" s="627"/>
      <c r="I6" s="628"/>
      <c r="J6" s="627">
        <f>+F6+H6</f>
        <v>118000</v>
      </c>
      <c r="K6" s="628"/>
      <c r="L6" s="627">
        <v>118000</v>
      </c>
      <c r="M6" s="628"/>
      <c r="N6" s="106" t="s">
        <v>107</v>
      </c>
      <c r="O6" s="107" t="s">
        <v>107</v>
      </c>
    </row>
    <row r="7" spans="1:15" ht="24.75" customHeight="1">
      <c r="A7" s="657"/>
      <c r="B7" s="658" t="s">
        <v>178</v>
      </c>
      <c r="C7" s="664" t="s">
        <v>613</v>
      </c>
      <c r="D7" s="627"/>
      <c r="E7" s="628"/>
      <c r="F7" s="627">
        <v>0</v>
      </c>
      <c r="G7" s="632"/>
      <c r="H7" s="627"/>
      <c r="I7" s="628"/>
      <c r="J7" s="627">
        <f>+F7+H7</f>
        <v>0</v>
      </c>
      <c r="K7" s="628"/>
      <c r="L7" s="627">
        <v>0</v>
      </c>
      <c r="M7" s="628"/>
      <c r="N7" s="106" t="s">
        <v>107</v>
      </c>
      <c r="O7" s="107" t="s">
        <v>107</v>
      </c>
    </row>
    <row r="8" spans="1:15" ht="24.75" customHeight="1">
      <c r="A8" s="657"/>
      <c r="B8" s="658" t="s">
        <v>179</v>
      </c>
      <c r="C8" s="664" t="s">
        <v>614</v>
      </c>
      <c r="D8" s="627">
        <v>31600</v>
      </c>
      <c r="E8" s="628"/>
      <c r="F8" s="627">
        <v>29873</v>
      </c>
      <c r="G8" s="628"/>
      <c r="H8" s="627"/>
      <c r="I8" s="628"/>
      <c r="J8" s="627">
        <f>+F8+H8</f>
        <v>29873</v>
      </c>
      <c r="K8" s="628"/>
      <c r="L8" s="627">
        <v>29872.24</v>
      </c>
      <c r="M8" s="628"/>
      <c r="N8" s="106" t="s">
        <v>107</v>
      </c>
      <c r="O8" s="107" t="s">
        <v>107</v>
      </c>
    </row>
    <row r="9" spans="1:15" ht="24.75" customHeight="1">
      <c r="A9" s="657"/>
      <c r="B9" s="658" t="s">
        <v>180</v>
      </c>
      <c r="C9" s="664" t="s">
        <v>615</v>
      </c>
      <c r="D9" s="627"/>
      <c r="E9" s="628"/>
      <c r="F9" s="627">
        <v>0</v>
      </c>
      <c r="G9" s="632"/>
      <c r="H9" s="627"/>
      <c r="I9" s="628"/>
      <c r="J9" s="627">
        <f>+F9+H9</f>
        <v>0</v>
      </c>
      <c r="K9" s="628"/>
      <c r="L9" s="627">
        <v>0</v>
      </c>
      <c r="M9" s="628"/>
      <c r="N9" s="106" t="s">
        <v>107</v>
      </c>
      <c r="O9" s="107" t="s">
        <v>107</v>
      </c>
    </row>
    <row r="10" spans="1:20" ht="24.75" customHeight="1">
      <c r="A10" s="659"/>
      <c r="B10" s="434" t="s">
        <v>181</v>
      </c>
      <c r="C10" s="665" t="s">
        <v>270</v>
      </c>
      <c r="D10" s="106" t="s">
        <v>107</v>
      </c>
      <c r="E10" s="105" t="s">
        <v>107</v>
      </c>
      <c r="F10" s="106" t="s">
        <v>107</v>
      </c>
      <c r="G10" s="105" t="s">
        <v>107</v>
      </c>
      <c r="H10" s="106" t="s">
        <v>107</v>
      </c>
      <c r="I10" s="105" t="s">
        <v>107</v>
      </c>
      <c r="J10" s="106" t="s">
        <v>107</v>
      </c>
      <c r="K10" s="105" t="s">
        <v>107</v>
      </c>
      <c r="L10" s="106" t="s">
        <v>107</v>
      </c>
      <c r="M10" s="105" t="s">
        <v>107</v>
      </c>
      <c r="N10" s="106" t="s">
        <v>107</v>
      </c>
      <c r="O10" s="107" t="s">
        <v>107</v>
      </c>
      <c r="T10" s="403"/>
    </row>
    <row r="11" spans="1:15" ht="24.75" customHeight="1">
      <c r="A11" s="657"/>
      <c r="B11" s="658" t="s">
        <v>182</v>
      </c>
      <c r="C11" s="664" t="s">
        <v>616</v>
      </c>
      <c r="D11" s="627"/>
      <c r="E11" s="628"/>
      <c r="F11" s="627">
        <v>0</v>
      </c>
      <c r="G11" s="628"/>
      <c r="H11" s="627"/>
      <c r="I11" s="628"/>
      <c r="J11" s="627">
        <f>+F11+H11</f>
        <v>0</v>
      </c>
      <c r="K11" s="628"/>
      <c r="L11" s="627">
        <v>0</v>
      </c>
      <c r="M11" s="628"/>
      <c r="N11" s="106" t="s">
        <v>107</v>
      </c>
      <c r="O11" s="107" t="s">
        <v>107</v>
      </c>
    </row>
    <row r="12" spans="1:15" ht="24.75" customHeight="1">
      <c r="A12" s="657"/>
      <c r="B12" s="658"/>
      <c r="C12" s="665"/>
      <c r="D12" s="627"/>
      <c r="E12" s="628"/>
      <c r="F12" s="627"/>
      <c r="G12" s="628"/>
      <c r="H12" s="627"/>
      <c r="I12" s="628"/>
      <c r="J12" s="627"/>
      <c r="K12" s="628"/>
      <c r="L12" s="627"/>
      <c r="M12" s="628"/>
      <c r="N12" s="106" t="s">
        <v>107</v>
      </c>
      <c r="O12" s="107" t="s">
        <v>107</v>
      </c>
    </row>
    <row r="13" spans="1:15" ht="24.75" customHeight="1">
      <c r="A13" s="660"/>
      <c r="B13" s="658"/>
      <c r="C13" s="665"/>
      <c r="D13" s="627"/>
      <c r="E13" s="628"/>
      <c r="F13" s="627"/>
      <c r="G13" s="628"/>
      <c r="H13" s="627"/>
      <c r="I13" s="628"/>
      <c r="J13" s="627"/>
      <c r="K13" s="628"/>
      <c r="L13" s="627"/>
      <c r="M13" s="628"/>
      <c r="N13" s="106" t="s">
        <v>107</v>
      </c>
      <c r="O13" s="107" t="s">
        <v>107</v>
      </c>
    </row>
    <row r="14" spans="1:15" ht="24.75" customHeight="1">
      <c r="A14" s="660"/>
      <c r="B14" s="658"/>
      <c r="C14" s="665"/>
      <c r="D14" s="627"/>
      <c r="E14" s="628"/>
      <c r="F14" s="627"/>
      <c r="G14" s="628"/>
      <c r="H14" s="627"/>
      <c r="I14" s="628"/>
      <c r="J14" s="627"/>
      <c r="K14" s="628"/>
      <c r="L14" s="627"/>
      <c r="M14" s="628"/>
      <c r="N14" s="106" t="s">
        <v>107</v>
      </c>
      <c r="O14" s="107" t="s">
        <v>107</v>
      </c>
    </row>
    <row r="15" spans="1:15" ht="24.75" customHeight="1">
      <c r="A15" s="660"/>
      <c r="B15" s="658"/>
      <c r="C15" s="665"/>
      <c r="D15" s="627"/>
      <c r="E15" s="628"/>
      <c r="F15" s="627"/>
      <c r="G15" s="628"/>
      <c r="H15" s="627"/>
      <c r="I15" s="628"/>
      <c r="J15" s="627"/>
      <c r="K15" s="628"/>
      <c r="L15" s="627"/>
      <c r="M15" s="628"/>
      <c r="N15" s="106" t="s">
        <v>107</v>
      </c>
      <c r="O15" s="107" t="s">
        <v>107</v>
      </c>
    </row>
    <row r="16" spans="1:15" ht="24.75" customHeight="1">
      <c r="A16" s="660"/>
      <c r="B16" s="658"/>
      <c r="C16" s="665"/>
      <c r="D16" s="627"/>
      <c r="E16" s="628"/>
      <c r="F16" s="627"/>
      <c r="G16" s="628"/>
      <c r="H16" s="627"/>
      <c r="I16" s="628"/>
      <c r="J16" s="627"/>
      <c r="K16" s="628"/>
      <c r="L16" s="627"/>
      <c r="M16" s="628"/>
      <c r="N16" s="106" t="s">
        <v>107</v>
      </c>
      <c r="O16" s="107" t="s">
        <v>107</v>
      </c>
    </row>
    <row r="17" spans="1:15" ht="24.75" customHeight="1">
      <c r="A17" s="660"/>
      <c r="B17" s="661" t="s">
        <v>263</v>
      </c>
      <c r="C17" s="665" t="s">
        <v>318</v>
      </c>
      <c r="D17" s="627"/>
      <c r="E17" s="628"/>
      <c r="F17" s="627"/>
      <c r="G17" s="628"/>
      <c r="H17" s="627"/>
      <c r="I17" s="628"/>
      <c r="J17" s="627"/>
      <c r="K17" s="628"/>
      <c r="L17" s="627"/>
      <c r="M17" s="628"/>
      <c r="N17" s="106" t="s">
        <v>107</v>
      </c>
      <c r="O17" s="107" t="s">
        <v>107</v>
      </c>
    </row>
    <row r="18" spans="1:15" ht="24.75" customHeight="1">
      <c r="A18" s="660"/>
      <c r="B18" s="658" t="s">
        <v>1169</v>
      </c>
      <c r="C18" s="665"/>
      <c r="D18" s="627">
        <v>6000</v>
      </c>
      <c r="E18" s="628"/>
      <c r="F18" s="627">
        <v>13000</v>
      </c>
      <c r="G18" s="628"/>
      <c r="H18" s="627"/>
      <c r="I18" s="628"/>
      <c r="J18" s="627">
        <f>+F18+H18</f>
        <v>13000</v>
      </c>
      <c r="K18" s="628"/>
      <c r="L18" s="627">
        <v>13000</v>
      </c>
      <c r="M18" s="628"/>
      <c r="N18" s="106" t="s">
        <v>107</v>
      </c>
      <c r="O18" s="107" t="s">
        <v>107</v>
      </c>
    </row>
    <row r="19" spans="1:15" ht="24.75" customHeight="1">
      <c r="A19" s="660"/>
      <c r="B19" s="658" t="s">
        <v>1170</v>
      </c>
      <c r="C19" s="665"/>
      <c r="D19" s="627">
        <v>1310</v>
      </c>
      <c r="E19" s="628"/>
      <c r="F19" s="627">
        <v>1560</v>
      </c>
      <c r="G19" s="628"/>
      <c r="H19" s="627"/>
      <c r="I19" s="628"/>
      <c r="J19" s="627">
        <f>+F19+H19</f>
        <v>1560</v>
      </c>
      <c r="K19" s="628"/>
      <c r="L19" s="627">
        <v>1559.61</v>
      </c>
      <c r="M19" s="628"/>
      <c r="N19" s="106" t="s">
        <v>107</v>
      </c>
      <c r="O19" s="107" t="s">
        <v>107</v>
      </c>
    </row>
    <row r="20" spans="1:15" ht="24.75" customHeight="1">
      <c r="A20" s="660"/>
      <c r="B20" s="658"/>
      <c r="C20" s="665"/>
      <c r="D20" s="627"/>
      <c r="E20" s="628"/>
      <c r="F20" s="627"/>
      <c r="G20" s="628"/>
      <c r="H20" s="627"/>
      <c r="I20" s="628"/>
      <c r="J20" s="627"/>
      <c r="K20" s="628"/>
      <c r="L20" s="627"/>
      <c r="M20" s="628"/>
      <c r="N20" s="106" t="s">
        <v>107</v>
      </c>
      <c r="O20" s="107" t="s">
        <v>107</v>
      </c>
    </row>
    <row r="21" spans="1:15" ht="24.75" customHeight="1">
      <c r="A21" s="660"/>
      <c r="B21" s="658"/>
      <c r="C21" s="665"/>
      <c r="D21" s="627"/>
      <c r="E21" s="628"/>
      <c r="F21" s="627"/>
      <c r="G21" s="628"/>
      <c r="H21" s="627"/>
      <c r="I21" s="628"/>
      <c r="J21" s="627"/>
      <c r="K21" s="628"/>
      <c r="L21" s="627"/>
      <c r="M21" s="628"/>
      <c r="N21" s="106" t="s">
        <v>107</v>
      </c>
      <c r="O21" s="107" t="s">
        <v>107</v>
      </c>
    </row>
    <row r="22" spans="1:15" ht="24.75" customHeight="1">
      <c r="A22" s="660"/>
      <c r="B22" s="658"/>
      <c r="C22" s="665"/>
      <c r="D22" s="627"/>
      <c r="E22" s="628"/>
      <c r="F22" s="627"/>
      <c r="G22" s="628"/>
      <c r="H22" s="627"/>
      <c r="I22" s="628"/>
      <c r="J22" s="627"/>
      <c r="K22" s="628"/>
      <c r="L22" s="627"/>
      <c r="M22" s="628"/>
      <c r="N22" s="106" t="s">
        <v>107</v>
      </c>
      <c r="O22" s="107" t="s">
        <v>107</v>
      </c>
    </row>
    <row r="23" spans="1:15" ht="24.75" customHeight="1" thickBot="1">
      <c r="A23" s="662" t="s">
        <v>183</v>
      </c>
      <c r="B23" s="663"/>
      <c r="C23" s="666" t="s">
        <v>319</v>
      </c>
      <c r="D23" s="635">
        <f>SUM(D6:D22)</f>
        <v>91910</v>
      </c>
      <c r="E23" s="636"/>
      <c r="F23" s="635">
        <f>SUM(F6:F22)</f>
        <v>162433</v>
      </c>
      <c r="G23" s="636"/>
      <c r="H23" s="635"/>
      <c r="I23" s="636"/>
      <c r="J23" s="635">
        <f>SUM(J6:J22)</f>
        <v>162433</v>
      </c>
      <c r="K23" s="636"/>
      <c r="L23" s="635">
        <f>SUM(L6:L22)</f>
        <v>162431.84999999998</v>
      </c>
      <c r="M23" s="636"/>
      <c r="N23" s="108" t="s">
        <v>107</v>
      </c>
      <c r="O23" s="109" t="s">
        <v>107</v>
      </c>
    </row>
    <row r="24" spans="1:6" ht="15" customHeight="1" thickTop="1">
      <c r="A24" s="1"/>
      <c r="B24" s="1"/>
      <c r="C24" s="38"/>
      <c r="F24" s="104" t="s">
        <v>184</v>
      </c>
    </row>
    <row r="25" spans="1:3" ht="15" customHeight="1">
      <c r="A25" s="1"/>
      <c r="B25" s="1"/>
      <c r="C25" s="38"/>
    </row>
    <row r="36" ht="24.75" customHeight="1"/>
    <row r="37" ht="13.5" customHeight="1"/>
    <row r="38" ht="13.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8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0"/>
  <sheetViews>
    <sheetView defaultGridColor="0" zoomScale="70" zoomScaleNormal="70" zoomScalePageLayoutView="0" colorId="22" workbookViewId="0" topLeftCell="A1">
      <pane xSplit="3" ySplit="5" topLeftCell="D1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D29" sqref="D29"/>
    </sheetView>
  </sheetViews>
  <sheetFormatPr defaultColWidth="9.77734375" defaultRowHeight="15"/>
  <cols>
    <col min="1" max="1" width="3.6640625" style="0" customWidth="1"/>
    <col min="2" max="2" width="43.77734375" style="0" bestFit="1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88</v>
      </c>
      <c r="B2" s="6"/>
      <c r="C2" s="101"/>
      <c r="D2" s="852" t="s">
        <v>89</v>
      </c>
      <c r="E2" s="842"/>
      <c r="F2" s="842"/>
      <c r="G2" s="842"/>
      <c r="H2" s="842"/>
      <c r="I2" s="842"/>
      <c r="J2" s="842"/>
      <c r="K2" s="853"/>
      <c r="L2" s="852" t="str">
        <f>Expendpast</f>
        <v>          Expended 2016</v>
      </c>
      <c r="M2" s="842"/>
      <c r="N2" s="842"/>
      <c r="O2" s="843"/>
    </row>
    <row r="3" spans="1:15" ht="21.75" customHeight="1" thickTop="1">
      <c r="A3" s="1"/>
      <c r="B3" s="21"/>
      <c r="C3" s="101" t="s">
        <v>703</v>
      </c>
      <c r="D3" s="10"/>
      <c r="E3" s="6"/>
      <c r="F3" s="10"/>
      <c r="G3" s="6"/>
      <c r="H3" s="856" t="str">
        <f>forpastBy</f>
        <v>for 2016 By</v>
      </c>
      <c r="I3" s="855"/>
      <c r="J3" s="856" t="str">
        <f>totalpast</f>
        <v>Total for 2016</v>
      </c>
      <c r="K3" s="855"/>
      <c r="L3" s="10"/>
      <c r="M3" s="6"/>
      <c r="N3" s="10"/>
      <c r="O3" s="11"/>
    </row>
    <row r="4" spans="1:15" ht="17.25" customHeight="1">
      <c r="A4" s="1"/>
      <c r="B4" s="21" t="s">
        <v>185</v>
      </c>
      <c r="C4" s="101"/>
      <c r="D4" s="10"/>
      <c r="E4" s="6"/>
      <c r="F4" s="10"/>
      <c r="G4" s="6"/>
      <c r="H4" s="844" t="s">
        <v>91</v>
      </c>
      <c r="I4" s="845"/>
      <c r="J4" s="844" t="s">
        <v>92</v>
      </c>
      <c r="K4" s="845"/>
      <c r="L4" s="844" t="s">
        <v>93</v>
      </c>
      <c r="M4" s="845"/>
      <c r="N4" s="844" t="s">
        <v>94</v>
      </c>
      <c r="O4" s="848"/>
    </row>
    <row r="5" spans="1:15" ht="18.75" customHeight="1" thickBot="1">
      <c r="A5" s="2"/>
      <c r="B5" s="17" t="s">
        <v>186</v>
      </c>
      <c r="C5" s="103"/>
      <c r="D5" s="857" t="str">
        <f>forcurrent</f>
        <v>for 2017</v>
      </c>
      <c r="E5" s="851"/>
      <c r="F5" s="846" t="str">
        <f>forpast</f>
        <v>for 2016</v>
      </c>
      <c r="G5" s="847"/>
      <c r="H5" s="846" t="s">
        <v>95</v>
      </c>
      <c r="I5" s="847"/>
      <c r="J5" s="846" t="s">
        <v>96</v>
      </c>
      <c r="K5" s="847"/>
      <c r="L5" s="846" t="s">
        <v>97</v>
      </c>
      <c r="M5" s="847"/>
      <c r="N5" s="3"/>
      <c r="O5" s="9"/>
    </row>
    <row r="6" spans="1:15" ht="24.75" customHeight="1" thickTop="1">
      <c r="A6" s="28"/>
      <c r="B6" s="24" t="s">
        <v>187</v>
      </c>
      <c r="C6" s="665" t="s">
        <v>270</v>
      </c>
      <c r="D6" s="106" t="s">
        <v>107</v>
      </c>
      <c r="E6" s="105" t="s">
        <v>107</v>
      </c>
      <c r="F6" s="106" t="s">
        <v>107</v>
      </c>
      <c r="G6" s="105" t="s">
        <v>107</v>
      </c>
      <c r="H6" s="106" t="s">
        <v>107</v>
      </c>
      <c r="I6" s="105" t="s">
        <v>107</v>
      </c>
      <c r="J6" s="106" t="s">
        <v>107</v>
      </c>
      <c r="K6" s="105" t="s">
        <v>107</v>
      </c>
      <c r="L6" s="106" t="s">
        <v>107</v>
      </c>
      <c r="M6" s="105" t="s">
        <v>107</v>
      </c>
      <c r="N6" s="106" t="s">
        <v>107</v>
      </c>
      <c r="O6" s="107" t="s">
        <v>107</v>
      </c>
    </row>
    <row r="7" spans="1:15" ht="24.75" customHeight="1">
      <c r="A7" s="669"/>
      <c r="B7" s="670" t="s">
        <v>188</v>
      </c>
      <c r="C7" s="664" t="s">
        <v>603</v>
      </c>
      <c r="D7" s="627"/>
      <c r="E7" s="632"/>
      <c r="F7" s="627"/>
      <c r="G7" s="632"/>
      <c r="H7" s="106" t="s">
        <v>107</v>
      </c>
      <c r="I7" s="105" t="s">
        <v>107</v>
      </c>
      <c r="J7" s="627"/>
      <c r="K7" s="628"/>
      <c r="L7" s="627"/>
      <c r="M7" s="628"/>
      <c r="N7" s="106" t="s">
        <v>107</v>
      </c>
      <c r="O7" s="107" t="s">
        <v>107</v>
      </c>
    </row>
    <row r="8" spans="1:15" ht="15">
      <c r="A8" s="671"/>
      <c r="B8" s="672" t="s">
        <v>189</v>
      </c>
      <c r="C8" s="667"/>
      <c r="D8" s="641"/>
      <c r="E8" s="642"/>
      <c r="F8" s="641"/>
      <c r="G8" s="642"/>
      <c r="H8" s="22"/>
      <c r="I8" s="21"/>
      <c r="J8" s="641"/>
      <c r="K8" s="642"/>
      <c r="L8" s="641"/>
      <c r="M8" s="642"/>
      <c r="N8" s="22"/>
      <c r="O8" s="23"/>
    </row>
    <row r="9" spans="1:15" ht="15">
      <c r="A9" s="669"/>
      <c r="B9" s="670" t="s">
        <v>190</v>
      </c>
      <c r="C9" s="664" t="s">
        <v>617</v>
      </c>
      <c r="D9" s="627">
        <v>12000</v>
      </c>
      <c r="E9" s="632"/>
      <c r="F9" s="627">
        <v>12000</v>
      </c>
      <c r="G9" s="632"/>
      <c r="H9" s="106" t="s">
        <v>107</v>
      </c>
      <c r="I9" s="105" t="s">
        <v>107</v>
      </c>
      <c r="J9" s="627">
        <f>+F9</f>
        <v>12000</v>
      </c>
      <c r="K9" s="628"/>
      <c r="L9" s="627">
        <v>12000</v>
      </c>
      <c r="M9" s="628"/>
      <c r="N9" s="106" t="s">
        <v>107</v>
      </c>
      <c r="O9" s="107" t="s">
        <v>107</v>
      </c>
    </row>
    <row r="10" spans="1:15" ht="15">
      <c r="A10" s="10"/>
      <c r="B10" s="672" t="s">
        <v>189</v>
      </c>
      <c r="C10" s="668"/>
      <c r="D10" s="641"/>
      <c r="E10" s="642"/>
      <c r="F10" s="641"/>
      <c r="G10" s="642"/>
      <c r="H10" s="22"/>
      <c r="I10" s="21"/>
      <c r="J10" s="641"/>
      <c r="K10" s="642"/>
      <c r="L10" s="641"/>
      <c r="M10" s="642"/>
      <c r="N10" s="22"/>
      <c r="O10" s="23"/>
    </row>
    <row r="11" spans="1:15" ht="15">
      <c r="A11" s="669"/>
      <c r="B11" s="670" t="s">
        <v>191</v>
      </c>
      <c r="C11" s="664" t="s">
        <v>618</v>
      </c>
      <c r="D11" s="627">
        <v>2871</v>
      </c>
      <c r="E11" s="628"/>
      <c r="F11" s="627">
        <v>2871</v>
      </c>
      <c r="G11" s="628"/>
      <c r="H11" s="106" t="s">
        <v>107</v>
      </c>
      <c r="I11" s="105" t="s">
        <v>107</v>
      </c>
      <c r="J11" s="627">
        <f>+F11</f>
        <v>2871</v>
      </c>
      <c r="K11" s="628"/>
      <c r="L11" s="627">
        <v>2871</v>
      </c>
      <c r="M11" s="628"/>
      <c r="N11" s="106" t="s">
        <v>107</v>
      </c>
      <c r="O11" s="107" t="s">
        <v>107</v>
      </c>
    </row>
    <row r="12" spans="1:15" ht="18" customHeight="1">
      <c r="A12" s="669"/>
      <c r="B12" s="672" t="s">
        <v>1293</v>
      </c>
      <c r="C12" s="664" t="s">
        <v>617</v>
      </c>
      <c r="D12" s="627">
        <v>4000</v>
      </c>
      <c r="E12" s="632"/>
      <c r="F12" s="627"/>
      <c r="G12" s="628"/>
      <c r="H12" s="106" t="s">
        <v>107</v>
      </c>
      <c r="I12" s="105" t="s">
        <v>107</v>
      </c>
      <c r="J12" s="627"/>
      <c r="K12" s="628"/>
      <c r="L12" s="627"/>
      <c r="M12" s="628"/>
      <c r="N12" s="106" t="s">
        <v>107</v>
      </c>
      <c r="O12" s="107" t="s">
        <v>107</v>
      </c>
    </row>
    <row r="13" spans="1:15" ht="18" customHeight="1">
      <c r="A13" s="669"/>
      <c r="B13" s="670" t="s">
        <v>190</v>
      </c>
      <c r="C13" s="665"/>
      <c r="D13" s="627"/>
      <c r="E13" s="628"/>
      <c r="F13" s="627"/>
      <c r="G13" s="628"/>
      <c r="H13" s="106" t="s">
        <v>107</v>
      </c>
      <c r="I13" s="105" t="s">
        <v>107</v>
      </c>
      <c r="J13" s="627"/>
      <c r="K13" s="628"/>
      <c r="L13" s="627"/>
      <c r="M13" s="628"/>
      <c r="N13" s="106" t="s">
        <v>107</v>
      </c>
      <c r="O13" s="107" t="s">
        <v>107</v>
      </c>
    </row>
    <row r="14" spans="1:15" ht="24.75" customHeight="1">
      <c r="A14" s="669"/>
      <c r="B14" s="670"/>
      <c r="C14" s="665"/>
      <c r="D14" s="627"/>
      <c r="E14" s="628"/>
      <c r="F14" s="627"/>
      <c r="G14" s="628"/>
      <c r="H14" s="106" t="s">
        <v>107</v>
      </c>
      <c r="I14" s="105" t="s">
        <v>107</v>
      </c>
      <c r="J14" s="627"/>
      <c r="K14" s="628"/>
      <c r="L14" s="627"/>
      <c r="M14" s="628"/>
      <c r="N14" s="106" t="s">
        <v>107</v>
      </c>
      <c r="O14" s="107" t="s">
        <v>107</v>
      </c>
    </row>
    <row r="15" spans="1:15" ht="24.75" customHeight="1">
      <c r="A15" s="669"/>
      <c r="B15" s="670"/>
      <c r="C15" s="665"/>
      <c r="D15" s="627"/>
      <c r="E15" s="628"/>
      <c r="F15" s="627"/>
      <c r="G15" s="628"/>
      <c r="H15" s="106" t="s">
        <v>107</v>
      </c>
      <c r="I15" s="105" t="s">
        <v>107</v>
      </c>
      <c r="J15" s="627"/>
      <c r="K15" s="628"/>
      <c r="L15" s="627"/>
      <c r="M15" s="628"/>
      <c r="N15" s="106" t="s">
        <v>107</v>
      </c>
      <c r="O15" s="107" t="s">
        <v>107</v>
      </c>
    </row>
    <row r="16" spans="1:15" ht="24.75" customHeight="1">
      <c r="A16" s="669"/>
      <c r="B16" s="670"/>
      <c r="C16" s="665"/>
      <c r="D16" s="627"/>
      <c r="E16" s="628"/>
      <c r="F16" s="627"/>
      <c r="G16" s="628"/>
      <c r="H16" s="106" t="s">
        <v>107</v>
      </c>
      <c r="I16" s="105" t="s">
        <v>107</v>
      </c>
      <c r="J16" s="627"/>
      <c r="K16" s="628"/>
      <c r="L16" s="627"/>
      <c r="M16" s="628"/>
      <c r="N16" s="106" t="s">
        <v>107</v>
      </c>
      <c r="O16" s="107" t="s">
        <v>107</v>
      </c>
    </row>
    <row r="17" spans="1:15" ht="24.75" customHeight="1">
      <c r="A17" s="669"/>
      <c r="B17" s="670"/>
      <c r="C17" s="665"/>
      <c r="D17" s="627"/>
      <c r="E17" s="628"/>
      <c r="F17" s="627"/>
      <c r="G17" s="628"/>
      <c r="H17" s="106" t="s">
        <v>107</v>
      </c>
      <c r="I17" s="105" t="s">
        <v>107</v>
      </c>
      <c r="J17" s="627"/>
      <c r="K17" s="628"/>
      <c r="L17" s="627"/>
      <c r="M17" s="628"/>
      <c r="N17" s="106" t="s">
        <v>107</v>
      </c>
      <c r="O17" s="107" t="s">
        <v>107</v>
      </c>
    </row>
    <row r="18" spans="1:15" ht="24.75" customHeight="1" thickBot="1">
      <c r="A18" s="669"/>
      <c r="B18" s="670"/>
      <c r="C18" s="665"/>
      <c r="D18" s="644"/>
      <c r="E18" s="645"/>
      <c r="F18" s="644"/>
      <c r="G18" s="645"/>
      <c r="H18" s="112" t="s">
        <v>107</v>
      </c>
      <c r="I18" s="113" t="s">
        <v>107</v>
      </c>
      <c r="J18" s="644"/>
      <c r="K18" s="645"/>
      <c r="L18" s="644"/>
      <c r="M18" s="645"/>
      <c r="N18" s="112" t="s">
        <v>107</v>
      </c>
      <c r="O18" s="114" t="s">
        <v>107</v>
      </c>
    </row>
    <row r="19" spans="1:15" ht="15">
      <c r="A19" s="10"/>
      <c r="B19" s="6" t="s">
        <v>192</v>
      </c>
      <c r="C19" s="668"/>
      <c r="D19" s="641"/>
      <c r="E19" s="642"/>
      <c r="F19" s="641"/>
      <c r="G19" s="642"/>
      <c r="H19" s="22"/>
      <c r="I19" s="21"/>
      <c r="J19" s="641"/>
      <c r="K19" s="642"/>
      <c r="L19" s="641"/>
      <c r="M19" s="642"/>
      <c r="N19" s="22"/>
      <c r="O19" s="23"/>
    </row>
    <row r="20" spans="1:15" ht="15.75" thickBot="1">
      <c r="A20" s="28"/>
      <c r="B20" s="24" t="s">
        <v>193</v>
      </c>
      <c r="C20" s="665" t="s">
        <v>320</v>
      </c>
      <c r="D20" s="644">
        <f>SUM(D7:D19)</f>
        <v>18871</v>
      </c>
      <c r="E20" s="645"/>
      <c r="F20" s="644">
        <f>SUM(F7:F19)</f>
        <v>14871</v>
      </c>
      <c r="G20" s="645"/>
      <c r="H20" s="112" t="s">
        <v>107</v>
      </c>
      <c r="I20" s="113" t="s">
        <v>107</v>
      </c>
      <c r="J20" s="644">
        <f>SUM(J7:J19)</f>
        <v>14871</v>
      </c>
      <c r="K20" s="645"/>
      <c r="L20" s="644">
        <f>SUM(L7:L19)</f>
        <v>14871</v>
      </c>
      <c r="M20" s="645"/>
      <c r="N20" s="112" t="s">
        <v>107</v>
      </c>
      <c r="O20" s="114" t="s">
        <v>107</v>
      </c>
    </row>
    <row r="21" spans="1:15" ht="24.75" customHeight="1" thickBot="1">
      <c r="A21" s="28"/>
      <c r="B21" s="24" t="s">
        <v>792</v>
      </c>
      <c r="C21" s="664" t="s">
        <v>619</v>
      </c>
      <c r="D21" s="627"/>
      <c r="E21" s="628"/>
      <c r="F21" s="627"/>
      <c r="G21" s="628"/>
      <c r="H21" s="633" t="s">
        <v>86</v>
      </c>
      <c r="I21" s="634" t="s">
        <v>86</v>
      </c>
      <c r="J21" s="627"/>
      <c r="K21" s="628"/>
      <c r="L21" s="627"/>
      <c r="M21" s="628"/>
      <c r="N21" s="112" t="s">
        <v>107</v>
      </c>
      <c r="O21" s="114" t="s">
        <v>107</v>
      </c>
    </row>
    <row r="22" spans="1:15" ht="15">
      <c r="A22" s="10"/>
      <c r="B22" s="6" t="s">
        <v>195</v>
      </c>
      <c r="C22" s="668"/>
      <c r="D22" s="641"/>
      <c r="E22" s="642"/>
      <c r="F22" s="641"/>
      <c r="G22" s="642"/>
      <c r="H22" s="22"/>
      <c r="I22" s="21"/>
      <c r="J22" s="641"/>
      <c r="K22" s="642"/>
      <c r="L22" s="641"/>
      <c r="M22" s="642"/>
      <c r="N22" s="22"/>
      <c r="O22" s="23"/>
    </row>
    <row r="23" spans="1:15" ht="15">
      <c r="A23" s="28"/>
      <c r="B23" s="24" t="s">
        <v>196</v>
      </c>
      <c r="C23" s="664" t="s">
        <v>620</v>
      </c>
      <c r="D23" s="627"/>
      <c r="E23" s="628"/>
      <c r="F23" s="627"/>
      <c r="G23" s="628"/>
      <c r="H23" s="106" t="s">
        <v>107</v>
      </c>
      <c r="I23" s="105" t="s">
        <v>107</v>
      </c>
      <c r="J23" s="627"/>
      <c r="K23" s="628"/>
      <c r="L23" s="627"/>
      <c r="M23" s="628"/>
      <c r="N23" s="106" t="s">
        <v>107</v>
      </c>
      <c r="O23" s="107" t="s">
        <v>107</v>
      </c>
    </row>
    <row r="24" spans="1:15" ht="24.75" customHeight="1">
      <c r="A24" s="28"/>
      <c r="B24" s="24"/>
      <c r="C24" s="665"/>
      <c r="D24" s="627"/>
      <c r="E24" s="628"/>
      <c r="F24" s="627"/>
      <c r="G24" s="628"/>
      <c r="H24" s="106" t="s">
        <v>107</v>
      </c>
      <c r="I24" s="105" t="s">
        <v>107</v>
      </c>
      <c r="J24" s="627"/>
      <c r="K24" s="628"/>
      <c r="L24" s="627"/>
      <c r="M24" s="628"/>
      <c r="N24" s="106" t="s">
        <v>107</v>
      </c>
      <c r="O24" s="107" t="s">
        <v>107</v>
      </c>
    </row>
    <row r="25" spans="1:15" ht="15">
      <c r="A25" s="10"/>
      <c r="B25" s="6" t="s">
        <v>197</v>
      </c>
      <c r="C25" s="668"/>
      <c r="D25" s="641"/>
      <c r="E25" s="642"/>
      <c r="F25" s="641"/>
      <c r="G25" s="642"/>
      <c r="H25" s="22"/>
      <c r="I25" s="21"/>
      <c r="J25" s="641"/>
      <c r="K25" s="642"/>
      <c r="L25" s="641"/>
      <c r="M25" s="642"/>
      <c r="N25" s="22"/>
      <c r="O25" s="23"/>
    </row>
    <row r="26" spans="1:15" ht="15">
      <c r="A26" s="28"/>
      <c r="B26" s="24" t="s">
        <v>198</v>
      </c>
      <c r="C26" s="664" t="s">
        <v>621</v>
      </c>
      <c r="D26" s="627"/>
      <c r="E26" s="628"/>
      <c r="F26" s="627"/>
      <c r="G26" s="628"/>
      <c r="H26" s="106" t="s">
        <v>107</v>
      </c>
      <c r="I26" s="105" t="s">
        <v>107</v>
      </c>
      <c r="J26" s="627"/>
      <c r="K26" s="628"/>
      <c r="L26" s="627"/>
      <c r="M26" s="628"/>
      <c r="N26" s="106" t="s">
        <v>107</v>
      </c>
      <c r="O26" s="107" t="s">
        <v>107</v>
      </c>
    </row>
    <row r="27" spans="1:15" ht="24.75" customHeight="1">
      <c r="A27" s="28"/>
      <c r="B27" s="24"/>
      <c r="C27" s="665"/>
      <c r="D27" s="627"/>
      <c r="E27" s="628"/>
      <c r="F27" s="627"/>
      <c r="G27" s="628"/>
      <c r="H27" s="106" t="s">
        <v>107</v>
      </c>
      <c r="I27" s="105" t="s">
        <v>107</v>
      </c>
      <c r="J27" s="627"/>
      <c r="K27" s="628"/>
      <c r="L27" s="627"/>
      <c r="M27" s="628"/>
      <c r="N27" s="106" t="s">
        <v>107</v>
      </c>
      <c r="O27" s="107" t="s">
        <v>107</v>
      </c>
    </row>
    <row r="28" spans="1:15" ht="15">
      <c r="A28" s="10"/>
      <c r="B28" s="6" t="s">
        <v>199</v>
      </c>
      <c r="C28" s="668"/>
      <c r="D28" s="641"/>
      <c r="E28" s="642"/>
      <c r="F28" s="641"/>
      <c r="G28" s="642"/>
      <c r="H28" s="673"/>
      <c r="I28" s="642"/>
      <c r="J28" s="641"/>
      <c r="K28" s="642"/>
      <c r="L28" s="641"/>
      <c r="M28" s="642"/>
      <c r="N28" s="641"/>
      <c r="O28" s="643"/>
    </row>
    <row r="29" spans="1:15" ht="15.75" thickBot="1">
      <c r="A29" s="3"/>
      <c r="B29" s="8" t="s">
        <v>200</v>
      </c>
      <c r="C29" s="666" t="s">
        <v>321</v>
      </c>
      <c r="D29" s="635">
        <f>+D20+'27'!D23+'26a'!D23+'25'!D21</f>
        <v>365237</v>
      </c>
      <c r="E29" s="636"/>
      <c r="F29" s="635">
        <f>+F20+'27'!F23+'26a'!F23+'25'!F21</f>
        <v>327305</v>
      </c>
      <c r="G29" s="636"/>
      <c r="H29" s="635">
        <f>+H20+'27'!H23+'26a'!H23+'25'!H21</f>
        <v>0</v>
      </c>
      <c r="I29" s="636"/>
      <c r="J29" s="635">
        <f>+J20+'27'!J23+'26a'!J23+'25'!J21</f>
        <v>322804</v>
      </c>
      <c r="K29" s="636"/>
      <c r="L29" s="635">
        <f>+L20+'27'!L23+'26a'!L23+'25'!L21</f>
        <v>312992.23</v>
      </c>
      <c r="M29" s="636"/>
      <c r="N29" s="635">
        <f>+N20+'27'!N23+'26a'!N23+'25'!N21</f>
        <v>9584.119999999999</v>
      </c>
      <c r="O29" s="654"/>
    </row>
    <row r="30" spans="1:6" ht="15" customHeight="1" thickTop="1">
      <c r="A30" s="1"/>
      <c r="B30" s="1"/>
      <c r="C30" s="38"/>
      <c r="F30" s="104" t="s">
        <v>201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300" verticalDpi="300" orientation="landscape" paperSize="5" scale="8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53"/>
  <sheetViews>
    <sheetView defaultGridColor="0" zoomScale="70" zoomScaleNormal="70" zoomScalePageLayoutView="0" colorId="22" workbookViewId="0" topLeftCell="A30">
      <selection activeCell="J41" sqref="J41"/>
    </sheetView>
  </sheetViews>
  <sheetFormatPr defaultColWidth="9.77734375" defaultRowHeight="15"/>
  <cols>
    <col min="1" max="1" width="3.99609375" style="0" customWidth="1"/>
    <col min="2" max="2" width="48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87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88</v>
      </c>
      <c r="B2" s="6"/>
      <c r="C2" s="101"/>
      <c r="D2" s="852" t="s">
        <v>89</v>
      </c>
      <c r="E2" s="842"/>
      <c r="F2" s="842"/>
      <c r="G2" s="842"/>
      <c r="H2" s="842"/>
      <c r="I2" s="842"/>
      <c r="J2" s="842"/>
      <c r="K2" s="853"/>
      <c r="L2" s="852" t="str">
        <f>Expendpast</f>
        <v>          Expended 2016</v>
      </c>
      <c r="M2" s="842"/>
      <c r="N2" s="842"/>
      <c r="O2" s="843"/>
    </row>
    <row r="3" spans="1:15" ht="15.75" thickTop="1">
      <c r="A3" s="1"/>
      <c r="B3" s="21"/>
      <c r="C3" s="115" t="s">
        <v>703</v>
      </c>
      <c r="D3" s="10"/>
      <c r="E3" s="6"/>
      <c r="F3" s="10"/>
      <c r="G3" s="6"/>
      <c r="H3" s="856" t="str">
        <f>forpastBy</f>
        <v>for 2016 By</v>
      </c>
      <c r="I3" s="855"/>
      <c r="J3" s="856" t="str">
        <f>totalpast</f>
        <v>Total for 2016</v>
      </c>
      <c r="K3" s="855"/>
      <c r="L3" s="10"/>
      <c r="M3" s="6"/>
      <c r="N3" s="10"/>
      <c r="O3" s="11"/>
    </row>
    <row r="4" spans="1:15" ht="15">
      <c r="A4" s="1"/>
      <c r="B4" s="21"/>
      <c r="C4" s="115"/>
      <c r="D4" s="10"/>
      <c r="E4" s="6"/>
      <c r="F4" s="10"/>
      <c r="G4" s="6"/>
      <c r="H4" s="844" t="s">
        <v>91</v>
      </c>
      <c r="I4" s="845"/>
      <c r="J4" s="844" t="s">
        <v>92</v>
      </c>
      <c r="K4" s="845"/>
      <c r="L4" s="844" t="s">
        <v>93</v>
      </c>
      <c r="M4" s="845"/>
      <c r="N4" s="844" t="s">
        <v>94</v>
      </c>
      <c r="O4" s="848"/>
    </row>
    <row r="5" spans="1:15" ht="15.75" thickBot="1">
      <c r="A5" s="2"/>
      <c r="B5" s="17"/>
      <c r="C5" s="110"/>
      <c r="D5" s="857" t="str">
        <f>forcurrent</f>
        <v>for 2017</v>
      </c>
      <c r="E5" s="851"/>
      <c r="F5" s="846" t="str">
        <f>forpast</f>
        <v>for 2016</v>
      </c>
      <c r="G5" s="847"/>
      <c r="H5" s="846" t="s">
        <v>95</v>
      </c>
      <c r="I5" s="847"/>
      <c r="J5" s="846" t="s">
        <v>96</v>
      </c>
      <c r="K5" s="847"/>
      <c r="L5" s="846" t="s">
        <v>97</v>
      </c>
      <c r="M5" s="847"/>
      <c r="N5" s="3"/>
      <c r="O5" s="9"/>
    </row>
    <row r="6" spans="1:15" ht="15.75" thickTop="1">
      <c r="A6" s="10"/>
      <c r="B6" s="6" t="s">
        <v>202</v>
      </c>
      <c r="C6" s="672"/>
      <c r="D6" s="22"/>
      <c r="E6" s="21"/>
      <c r="F6" s="22"/>
      <c r="G6" s="21"/>
      <c r="H6" s="22"/>
      <c r="I6" s="21"/>
      <c r="J6" s="22"/>
      <c r="K6" s="21"/>
      <c r="L6" s="22"/>
      <c r="M6" s="21"/>
      <c r="N6" s="22"/>
      <c r="O6" s="23"/>
    </row>
    <row r="7" spans="1:15" ht="15">
      <c r="A7" s="28"/>
      <c r="B7" s="24" t="s">
        <v>193</v>
      </c>
      <c r="C7" s="665" t="s">
        <v>595</v>
      </c>
      <c r="D7" s="106" t="s">
        <v>107</v>
      </c>
      <c r="E7" s="105" t="s">
        <v>107</v>
      </c>
      <c r="F7" s="106" t="s">
        <v>107</v>
      </c>
      <c r="G7" s="105" t="s">
        <v>107</v>
      </c>
      <c r="H7" s="106" t="s">
        <v>107</v>
      </c>
      <c r="I7" s="105" t="s">
        <v>107</v>
      </c>
      <c r="J7" s="106" t="s">
        <v>107</v>
      </c>
      <c r="K7" s="105" t="s">
        <v>107</v>
      </c>
      <c r="L7" s="106" t="s">
        <v>107</v>
      </c>
      <c r="M7" s="105" t="s">
        <v>107</v>
      </c>
      <c r="N7" s="106" t="s">
        <v>107</v>
      </c>
      <c r="O7" s="107" t="s">
        <v>107</v>
      </c>
    </row>
    <row r="8" spans="1:15" ht="24.75" customHeight="1">
      <c r="A8" s="116" t="s">
        <v>203</v>
      </c>
      <c r="B8" s="24" t="s">
        <v>204</v>
      </c>
      <c r="C8" s="665" t="s">
        <v>595</v>
      </c>
      <c r="D8" s="106" t="s">
        <v>107</v>
      </c>
      <c r="E8" s="105" t="s">
        <v>107</v>
      </c>
      <c r="F8" s="106" t="s">
        <v>107</v>
      </c>
      <c r="G8" s="105" t="s">
        <v>107</v>
      </c>
      <c r="H8" s="106" t="s">
        <v>107</v>
      </c>
      <c r="I8" s="105" t="s">
        <v>107</v>
      </c>
      <c r="J8" s="106" t="s">
        <v>107</v>
      </c>
      <c r="K8" s="105" t="s">
        <v>107</v>
      </c>
      <c r="L8" s="106" t="s">
        <v>107</v>
      </c>
      <c r="M8" s="105" t="s">
        <v>107</v>
      </c>
      <c r="N8" s="106" t="s">
        <v>107</v>
      </c>
      <c r="O8" s="107" t="s">
        <v>107</v>
      </c>
    </row>
    <row r="9" spans="1:15" ht="24.75" customHeight="1">
      <c r="A9" s="28"/>
      <c r="B9" s="670" t="s">
        <v>177</v>
      </c>
      <c r="C9" s="664" t="s">
        <v>622</v>
      </c>
      <c r="D9" s="627"/>
      <c r="E9" s="628"/>
      <c r="F9" s="627">
        <v>0</v>
      </c>
      <c r="G9" s="628"/>
      <c r="H9" s="627">
        <v>0</v>
      </c>
      <c r="I9" s="628"/>
      <c r="J9" s="627">
        <f>+F9+H9</f>
        <v>0</v>
      </c>
      <c r="K9" s="628"/>
      <c r="L9" s="627">
        <v>0</v>
      </c>
      <c r="M9" s="628"/>
      <c r="N9" s="106" t="s">
        <v>107</v>
      </c>
      <c r="O9" s="107" t="s">
        <v>107</v>
      </c>
    </row>
    <row r="10" spans="1:15" ht="24.75" customHeight="1">
      <c r="A10" s="28"/>
      <c r="B10" s="670" t="s">
        <v>205</v>
      </c>
      <c r="C10" s="664" t="s">
        <v>623</v>
      </c>
      <c r="D10" s="627"/>
      <c r="E10" s="628"/>
      <c r="F10" s="627">
        <v>0</v>
      </c>
      <c r="G10" s="628"/>
      <c r="H10" s="627">
        <v>0</v>
      </c>
      <c r="I10" s="628"/>
      <c r="J10" s="627">
        <f>+F10+H10</f>
        <v>0</v>
      </c>
      <c r="K10" s="628"/>
      <c r="L10" s="627">
        <v>0</v>
      </c>
      <c r="M10" s="628"/>
      <c r="N10" s="106" t="s">
        <v>107</v>
      </c>
      <c r="O10" s="107" t="s">
        <v>107</v>
      </c>
    </row>
    <row r="11" spans="1:15" ht="24.75" customHeight="1">
      <c r="A11" s="28"/>
      <c r="B11" s="670" t="s">
        <v>179</v>
      </c>
      <c r="C11" s="664" t="s">
        <v>624</v>
      </c>
      <c r="D11" s="627"/>
      <c r="E11" s="628"/>
      <c r="F11" s="627">
        <v>0</v>
      </c>
      <c r="G11" s="628"/>
      <c r="H11" s="627">
        <v>0</v>
      </c>
      <c r="I11" s="628"/>
      <c r="J11" s="627">
        <f>+F11+H11</f>
        <v>0</v>
      </c>
      <c r="K11" s="628"/>
      <c r="L11" s="627">
        <v>0</v>
      </c>
      <c r="M11" s="628"/>
      <c r="N11" s="106" t="s">
        <v>107</v>
      </c>
      <c r="O11" s="107" t="s">
        <v>107</v>
      </c>
    </row>
    <row r="12" spans="1:15" ht="24.75" customHeight="1">
      <c r="A12" s="28"/>
      <c r="B12" s="670" t="s">
        <v>180</v>
      </c>
      <c r="C12" s="664" t="s">
        <v>625</v>
      </c>
      <c r="D12" s="627"/>
      <c r="E12" s="628"/>
      <c r="F12" s="627">
        <v>0</v>
      </c>
      <c r="G12" s="628"/>
      <c r="H12" s="627">
        <v>0</v>
      </c>
      <c r="I12" s="628"/>
      <c r="J12" s="627">
        <f>+F12+H12</f>
        <v>0</v>
      </c>
      <c r="K12" s="628"/>
      <c r="L12" s="627">
        <v>0</v>
      </c>
      <c r="M12" s="628"/>
      <c r="N12" s="106" t="s">
        <v>107</v>
      </c>
      <c r="O12" s="107" t="s">
        <v>107</v>
      </c>
    </row>
    <row r="13" spans="1:15" ht="24.75" customHeight="1">
      <c r="A13" s="28"/>
      <c r="B13" s="24"/>
      <c r="C13" s="665"/>
      <c r="D13" s="627"/>
      <c r="E13" s="628"/>
      <c r="F13" s="627"/>
      <c r="G13" s="628"/>
      <c r="H13" s="627"/>
      <c r="I13" s="628"/>
      <c r="J13" s="627"/>
      <c r="K13" s="628"/>
      <c r="L13" s="627">
        <v>0</v>
      </c>
      <c r="M13" s="628"/>
      <c r="N13" s="106" t="s">
        <v>107</v>
      </c>
      <c r="O13" s="107" t="s">
        <v>107</v>
      </c>
    </row>
    <row r="14" spans="1:15" ht="15">
      <c r="A14" s="10"/>
      <c r="B14" s="6" t="s">
        <v>206</v>
      </c>
      <c r="C14" s="668"/>
      <c r="D14" s="641"/>
      <c r="E14" s="642"/>
      <c r="F14" s="641"/>
      <c r="G14" s="642"/>
      <c r="H14" s="641"/>
      <c r="I14" s="642"/>
      <c r="J14" s="641"/>
      <c r="K14" s="642"/>
      <c r="L14" s="641"/>
      <c r="M14" s="642"/>
      <c r="N14" s="22"/>
      <c r="O14" s="23"/>
    </row>
    <row r="15" spans="1:15" ht="15">
      <c r="A15" s="28"/>
      <c r="B15" s="24" t="s">
        <v>207</v>
      </c>
      <c r="C15" s="665" t="s">
        <v>322</v>
      </c>
      <c r="D15" s="627">
        <f>SUM(D9:D14)</f>
        <v>0</v>
      </c>
      <c r="E15" s="628"/>
      <c r="F15" s="627">
        <f>SUM(F9:F14)</f>
        <v>0</v>
      </c>
      <c r="G15" s="628"/>
      <c r="H15" s="627">
        <f>SUM(H9:H14)</f>
        <v>0</v>
      </c>
      <c r="I15" s="628"/>
      <c r="J15" s="627">
        <f>SUM(J9:J14)</f>
        <v>0</v>
      </c>
      <c r="K15" s="628"/>
      <c r="L15" s="627">
        <f>SUM(L9:L14)</f>
        <v>0</v>
      </c>
      <c r="M15" s="628"/>
      <c r="N15" s="106" t="s">
        <v>107</v>
      </c>
      <c r="O15" s="107" t="s">
        <v>107</v>
      </c>
    </row>
    <row r="16" spans="1:15" ht="15">
      <c r="A16" s="10" t="s">
        <v>208</v>
      </c>
      <c r="B16" s="6"/>
      <c r="C16" s="668"/>
      <c r="D16" s="22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3"/>
    </row>
    <row r="17" spans="1:15" ht="15">
      <c r="A17" s="28" t="s">
        <v>209</v>
      </c>
      <c r="B17" s="24"/>
      <c r="C17" s="665" t="s">
        <v>595</v>
      </c>
      <c r="D17" s="106" t="s">
        <v>107</v>
      </c>
      <c r="E17" s="105" t="s">
        <v>107</v>
      </c>
      <c r="F17" s="106" t="s">
        <v>107</v>
      </c>
      <c r="G17" s="105" t="s">
        <v>107</v>
      </c>
      <c r="H17" s="106" t="s">
        <v>107</v>
      </c>
      <c r="I17" s="105" t="s">
        <v>107</v>
      </c>
      <c r="J17" s="106" t="s">
        <v>107</v>
      </c>
      <c r="K17" s="105" t="s">
        <v>107</v>
      </c>
      <c r="L17" s="106" t="s">
        <v>107</v>
      </c>
      <c r="M17" s="105" t="s">
        <v>107</v>
      </c>
      <c r="N17" s="106" t="s">
        <v>107</v>
      </c>
      <c r="O17" s="107" t="s">
        <v>107</v>
      </c>
    </row>
    <row r="18" spans="1:15" ht="24.75" customHeight="1">
      <c r="A18" s="28"/>
      <c r="B18" s="670" t="s">
        <v>210</v>
      </c>
      <c r="C18" s="664" t="s">
        <v>626</v>
      </c>
      <c r="D18" s="627">
        <v>0</v>
      </c>
      <c r="E18" s="628"/>
      <c r="F18" s="627">
        <v>0</v>
      </c>
      <c r="G18" s="628"/>
      <c r="H18" s="106" t="s">
        <v>107</v>
      </c>
      <c r="I18" s="105" t="s">
        <v>107</v>
      </c>
      <c r="J18" s="627">
        <f>+F18+H18</f>
        <v>0</v>
      </c>
      <c r="K18" s="628"/>
      <c r="L18" s="627">
        <v>0</v>
      </c>
      <c r="M18" s="628"/>
      <c r="N18" s="106" t="s">
        <v>107</v>
      </c>
      <c r="O18" s="107" t="s">
        <v>107</v>
      </c>
    </row>
    <row r="19" spans="1:15" ht="15">
      <c r="A19" s="10"/>
      <c r="B19" s="672" t="s">
        <v>211</v>
      </c>
      <c r="C19" s="668"/>
      <c r="D19" s="641"/>
      <c r="E19" s="642"/>
      <c r="F19" s="641"/>
      <c r="G19" s="642"/>
      <c r="H19" s="641"/>
      <c r="I19" s="642"/>
      <c r="J19" s="641"/>
      <c r="K19" s="642"/>
      <c r="L19" s="641"/>
      <c r="M19" s="642"/>
      <c r="N19" s="22"/>
      <c r="O19" s="23"/>
    </row>
    <row r="20" spans="1:15" ht="15.75" thickBot="1">
      <c r="A20" s="28"/>
      <c r="B20" s="670" t="s">
        <v>212</v>
      </c>
      <c r="C20" s="664" t="s">
        <v>627</v>
      </c>
      <c r="D20" s="644">
        <v>0</v>
      </c>
      <c r="E20" s="645"/>
      <c r="F20" s="644">
        <v>0</v>
      </c>
      <c r="G20" s="645"/>
      <c r="H20" s="644">
        <v>0</v>
      </c>
      <c r="I20" s="645"/>
      <c r="J20" s="644">
        <f>+F20+H20</f>
        <v>0</v>
      </c>
      <c r="K20" s="645"/>
      <c r="L20" s="644">
        <v>0</v>
      </c>
      <c r="M20" s="645"/>
      <c r="N20" s="112" t="s">
        <v>107</v>
      </c>
      <c r="O20" s="114" t="s">
        <v>107</v>
      </c>
    </row>
    <row r="21" spans="1:15" ht="15">
      <c r="A21" s="10"/>
      <c r="B21" s="6" t="s">
        <v>213</v>
      </c>
      <c r="C21" s="668"/>
      <c r="D21" s="641"/>
      <c r="E21" s="642"/>
      <c r="F21" s="641"/>
      <c r="G21" s="642"/>
      <c r="H21" s="641"/>
      <c r="I21" s="642"/>
      <c r="J21" s="641"/>
      <c r="K21" s="642"/>
      <c r="L21" s="641"/>
      <c r="M21" s="642"/>
      <c r="N21" s="22"/>
      <c r="O21" s="23"/>
    </row>
    <row r="22" spans="1:15" ht="15.75" thickBot="1">
      <c r="A22" s="28"/>
      <c r="B22" s="24" t="s">
        <v>214</v>
      </c>
      <c r="C22" s="665" t="s">
        <v>323</v>
      </c>
      <c r="D22" s="644">
        <f>SUM(D18:D21)</f>
        <v>0</v>
      </c>
      <c r="E22" s="645"/>
      <c r="F22" s="644">
        <f>SUM(F18:F21)</f>
        <v>0</v>
      </c>
      <c r="G22" s="645"/>
      <c r="H22" s="644">
        <f>SUM(H18:H21)</f>
        <v>0</v>
      </c>
      <c r="I22" s="645"/>
      <c r="J22" s="644">
        <f>SUM(J18:J21)</f>
        <v>0</v>
      </c>
      <c r="K22" s="645"/>
      <c r="L22" s="644">
        <f>SUM(L18:L21)</f>
        <v>0</v>
      </c>
      <c r="M22" s="645"/>
      <c r="N22" s="112" t="s">
        <v>107</v>
      </c>
      <c r="O22" s="114" t="s">
        <v>107</v>
      </c>
    </row>
    <row r="23" spans="1:15" ht="15">
      <c r="A23" s="10" t="s">
        <v>215</v>
      </c>
      <c r="B23" s="6"/>
      <c r="C23" s="668"/>
      <c r="D23" s="641"/>
      <c r="E23" s="642"/>
      <c r="F23" s="641"/>
      <c r="G23" s="642"/>
      <c r="H23" s="641"/>
      <c r="I23" s="642"/>
      <c r="J23" s="641"/>
      <c r="K23" s="642"/>
      <c r="L23" s="641"/>
      <c r="M23" s="642"/>
      <c r="N23" s="22"/>
      <c r="O23" s="23"/>
    </row>
    <row r="24" spans="1:15" ht="15.75" thickBot="1">
      <c r="A24" s="28" t="s">
        <v>216</v>
      </c>
      <c r="B24" s="24"/>
      <c r="C24" s="665" t="s">
        <v>324</v>
      </c>
      <c r="D24" s="644">
        <f>+D22+D15</f>
        <v>0</v>
      </c>
      <c r="E24" s="645"/>
      <c r="F24" s="644">
        <f>+F22+F15</f>
        <v>0</v>
      </c>
      <c r="G24" s="645"/>
      <c r="H24" s="644">
        <f>+H22+H15</f>
        <v>0</v>
      </c>
      <c r="I24" s="645"/>
      <c r="J24" s="644">
        <f>+J22+J15</f>
        <v>0</v>
      </c>
      <c r="K24" s="645"/>
      <c r="L24" s="644">
        <f>+L22+L15</f>
        <v>0</v>
      </c>
      <c r="M24" s="645"/>
      <c r="N24" s="112" t="s">
        <v>107</v>
      </c>
      <c r="O24" s="114" t="s">
        <v>107</v>
      </c>
    </row>
    <row r="25" spans="1:15" ht="15">
      <c r="A25" s="10" t="s">
        <v>217</v>
      </c>
      <c r="B25" s="6"/>
      <c r="C25" s="668"/>
      <c r="D25" s="641"/>
      <c r="E25" s="642"/>
      <c r="F25" s="641"/>
      <c r="G25" s="642"/>
      <c r="H25" s="641"/>
      <c r="I25" s="642"/>
      <c r="J25" s="641"/>
      <c r="K25" s="642"/>
      <c r="L25" s="641"/>
      <c r="M25" s="642"/>
      <c r="N25" s="641"/>
      <c r="O25" s="643"/>
    </row>
    <row r="26" spans="1:15" ht="15">
      <c r="A26" s="28" t="s">
        <v>218</v>
      </c>
      <c r="B26" s="24"/>
      <c r="C26" s="665" t="s">
        <v>325</v>
      </c>
      <c r="D26" s="627">
        <f>+D24+'28'!D29</f>
        <v>365237</v>
      </c>
      <c r="E26" s="628"/>
      <c r="F26" s="627">
        <f>+F24+'28'!F29</f>
        <v>327305</v>
      </c>
      <c r="G26" s="628"/>
      <c r="H26" s="627">
        <f>+H24+'28'!H29</f>
        <v>0</v>
      </c>
      <c r="I26" s="628"/>
      <c r="J26" s="627">
        <f>+J24+'28'!J29</f>
        <v>322804</v>
      </c>
      <c r="K26" s="628"/>
      <c r="L26" s="627">
        <f>+L24+'28'!L29</f>
        <v>312992.23</v>
      </c>
      <c r="M26" s="628"/>
      <c r="N26" s="627">
        <f>+N24+'28'!N29</f>
        <v>9584.119999999999</v>
      </c>
      <c r="O26" s="629"/>
    </row>
    <row r="27" spans="1:15" ht="24.75" customHeight="1" thickBot="1">
      <c r="A27" s="28"/>
      <c r="B27" s="24"/>
      <c r="C27" s="665"/>
      <c r="D27" s="644"/>
      <c r="E27" s="645"/>
      <c r="F27" s="644"/>
      <c r="G27" s="645"/>
      <c r="H27" s="644"/>
      <c r="I27" s="645"/>
      <c r="J27" s="644"/>
      <c r="K27" s="645"/>
      <c r="L27" s="644"/>
      <c r="M27" s="645"/>
      <c r="N27" s="644"/>
      <c r="O27" s="646"/>
    </row>
    <row r="28" spans="1:15" ht="15">
      <c r="A28" s="10" t="s">
        <v>219</v>
      </c>
      <c r="B28" s="6"/>
      <c r="C28" s="668"/>
      <c r="D28" s="641"/>
      <c r="E28" s="642"/>
      <c r="F28" s="641"/>
      <c r="G28" s="642"/>
      <c r="H28" s="641"/>
      <c r="I28" s="642"/>
      <c r="J28" s="641"/>
      <c r="K28" s="642"/>
      <c r="L28" s="641"/>
      <c r="M28" s="642"/>
      <c r="N28" s="641"/>
      <c r="O28" s="643"/>
    </row>
    <row r="29" spans="1:15" ht="15.75" thickBot="1">
      <c r="A29" s="28" t="s">
        <v>220</v>
      </c>
      <c r="B29" s="24"/>
      <c r="C29" s="665" t="s">
        <v>326</v>
      </c>
      <c r="D29" s="644">
        <f>+'19'!D29+'29'!D26</f>
        <v>942221</v>
      </c>
      <c r="E29" s="645"/>
      <c r="F29" s="644">
        <f>+'19'!F29+'29'!F26</f>
        <v>907045</v>
      </c>
      <c r="G29" s="645"/>
      <c r="H29" s="644">
        <f>+'19'!H29+'29'!H26</f>
        <v>0</v>
      </c>
      <c r="I29" s="645"/>
      <c r="J29" s="644">
        <f>+'19'!J29+'29'!J26</f>
        <v>902544</v>
      </c>
      <c r="K29" s="645"/>
      <c r="L29" s="644">
        <f>+'19'!L29+'29'!L26</f>
        <v>768149.0999999999</v>
      </c>
      <c r="M29" s="645"/>
      <c r="N29" s="644">
        <f>+'19'!N29+'29'!N26</f>
        <v>81133.81</v>
      </c>
      <c r="O29" s="646"/>
    </row>
    <row r="30" spans="1:15" ht="24.75" customHeight="1">
      <c r="A30" s="28" t="s">
        <v>221</v>
      </c>
      <c r="B30" s="24"/>
      <c r="C30" s="664" t="s">
        <v>628</v>
      </c>
      <c r="D30" s="627">
        <f>sheet25!G50</f>
        <v>15431.434343434405</v>
      </c>
      <c r="E30" s="628"/>
      <c r="F30" s="627">
        <v>15226.41</v>
      </c>
      <c r="G30" s="628"/>
      <c r="H30" s="106" t="s">
        <v>107</v>
      </c>
      <c r="I30" s="105" t="s">
        <v>107</v>
      </c>
      <c r="J30" s="627">
        <f>+F30+H30</f>
        <v>15226.41</v>
      </c>
      <c r="K30" s="628"/>
      <c r="L30" s="627">
        <v>15226.41</v>
      </c>
      <c r="M30" s="14"/>
      <c r="N30" s="106" t="s">
        <v>107</v>
      </c>
      <c r="O30" s="107" t="s">
        <v>107</v>
      </c>
    </row>
    <row r="31" spans="1:15" ht="24.75" customHeight="1" thickBot="1">
      <c r="A31" s="3" t="s">
        <v>222</v>
      </c>
      <c r="B31" s="8"/>
      <c r="C31" s="666" t="s">
        <v>327</v>
      </c>
      <c r="D31" s="635">
        <f>SUM(D28:D30)</f>
        <v>957652.4343434344</v>
      </c>
      <c r="E31" s="636"/>
      <c r="F31" s="635">
        <f>SUM(F28:F30)</f>
        <v>922271.41</v>
      </c>
      <c r="G31" s="636"/>
      <c r="H31" s="635">
        <f>SUM(H28:H30)</f>
        <v>0</v>
      </c>
      <c r="I31" s="636"/>
      <c r="J31" s="635">
        <v>922271.41</v>
      </c>
      <c r="K31" s="636"/>
      <c r="L31" s="635">
        <f>SUM(L28:L30)</f>
        <v>783375.5099999999</v>
      </c>
      <c r="M31" s="636"/>
      <c r="N31" s="635">
        <f>SUM(N28:N30)</f>
        <v>81133.81</v>
      </c>
      <c r="O31" s="652"/>
    </row>
    <row r="32" spans="1:6" ht="15" thickTop="1">
      <c r="A32" s="1"/>
      <c r="B32" s="1"/>
      <c r="C32" s="38"/>
      <c r="F32" s="104" t="s">
        <v>223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>
      <c r="L39" s="144"/>
    </row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>
      <c r="T46" s="430"/>
    </row>
    <row r="47" ht="24.75" customHeight="1">
      <c r="T47" s="439"/>
    </row>
    <row r="48" ht="24.75" customHeight="1">
      <c r="T48" s="430"/>
    </row>
    <row r="49" ht="24.75" customHeight="1">
      <c r="T49" s="430"/>
    </row>
    <row r="50" ht="15" customHeight="1">
      <c r="T50" s="430"/>
    </row>
    <row r="51" ht="15" customHeight="1">
      <c r="T51" s="430"/>
    </row>
    <row r="52" ht="15" customHeight="1">
      <c r="T52" s="430"/>
    </row>
    <row r="53" ht="15" customHeight="1">
      <c r="T53" s="430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600" verticalDpi="600" orientation="landscape" paperSize="5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5"/>
  <sheetViews>
    <sheetView defaultGridColor="0" zoomScale="75" zoomScaleNormal="75" zoomScalePageLayoutView="0" colorId="22" workbookViewId="0" topLeftCell="A1">
      <selection activeCell="N7" sqref="N7:N10"/>
    </sheetView>
  </sheetViews>
  <sheetFormatPr defaultColWidth="9.77734375" defaultRowHeight="15"/>
  <cols>
    <col min="1" max="1" width="28.77734375" style="0" customWidth="1"/>
    <col min="2" max="3" width="9.77734375" style="0" customWidth="1"/>
    <col min="4" max="4" width="13.3359375" style="0" customWidth="1"/>
    <col min="5" max="8" width="9.77734375" style="0" customWidth="1"/>
    <col min="9" max="9" width="21.77734375" style="0" customWidth="1"/>
    <col min="10" max="10" width="14.77734375" style="403" customWidth="1"/>
    <col min="11" max="11" width="5.88671875" style="0" customWidth="1"/>
  </cols>
  <sheetData>
    <row r="1" ht="21">
      <c r="G1" s="121" t="s">
        <v>564</v>
      </c>
    </row>
    <row r="2" ht="12" customHeight="1">
      <c r="G2" s="48"/>
    </row>
    <row r="3" spans="1:11" ht="15.75" thickBot="1">
      <c r="A3" s="49"/>
      <c r="B3" s="49"/>
      <c r="C3" s="49"/>
      <c r="D3" s="49"/>
      <c r="E3" s="49"/>
      <c r="F3" s="49"/>
      <c r="G3" s="122" t="s">
        <v>565</v>
      </c>
      <c r="H3" s="49"/>
      <c r="I3" s="49"/>
      <c r="J3" s="790"/>
      <c r="K3" s="49"/>
    </row>
    <row r="4" spans="1:11" ht="22.5" customHeight="1" thickBot="1" thickTop="1">
      <c r="A4" s="49"/>
      <c r="B4" s="49"/>
      <c r="C4" s="49"/>
      <c r="D4" s="49"/>
      <c r="E4" s="49"/>
      <c r="F4" s="49"/>
      <c r="G4" s="49"/>
      <c r="H4" s="49"/>
      <c r="I4" s="51"/>
      <c r="J4" s="791" t="s">
        <v>952</v>
      </c>
      <c r="K4" s="49"/>
    </row>
    <row r="5" spans="1:11" ht="23.25" customHeight="1" thickTop="1">
      <c r="A5" s="52" t="s">
        <v>413</v>
      </c>
      <c r="B5" s="52"/>
      <c r="C5" s="52"/>
      <c r="D5" s="52"/>
      <c r="E5" s="52"/>
      <c r="F5" s="52"/>
      <c r="G5" s="52"/>
      <c r="H5" s="52"/>
      <c r="I5" s="53"/>
      <c r="J5" s="792" t="s">
        <v>107</v>
      </c>
      <c r="K5" s="52" t="s">
        <v>171</v>
      </c>
    </row>
    <row r="6" spans="1:11" ht="23.25" customHeight="1">
      <c r="A6" s="52" t="s">
        <v>414</v>
      </c>
      <c r="B6" s="52"/>
      <c r="C6" s="52"/>
      <c r="D6" s="52"/>
      <c r="E6" s="52"/>
      <c r="F6" s="52"/>
      <c r="G6" s="52"/>
      <c r="H6" s="52"/>
      <c r="I6" s="53"/>
      <c r="J6" s="792" t="s">
        <v>107</v>
      </c>
      <c r="K6" s="52" t="s">
        <v>171</v>
      </c>
    </row>
    <row r="7" spans="1:11" ht="23.25" customHeight="1">
      <c r="A7" s="52" t="s">
        <v>415</v>
      </c>
      <c r="B7" s="52"/>
      <c r="C7" s="52"/>
      <c r="D7" s="52"/>
      <c r="E7" s="52"/>
      <c r="F7" s="52"/>
      <c r="G7" s="52"/>
      <c r="H7" s="52"/>
      <c r="I7" s="53"/>
      <c r="J7" s="783">
        <f>'19'!D29</f>
        <v>576984</v>
      </c>
      <c r="K7" s="52"/>
    </row>
    <row r="8" spans="1:11" ht="22.5" customHeight="1">
      <c r="A8" s="52" t="s">
        <v>416</v>
      </c>
      <c r="B8" s="52"/>
      <c r="C8" s="52"/>
      <c r="D8" s="52"/>
      <c r="E8" s="52"/>
      <c r="F8" s="52"/>
      <c r="G8" s="52"/>
      <c r="H8" s="52"/>
      <c r="I8" s="53"/>
      <c r="J8" s="792" t="s">
        <v>107</v>
      </c>
      <c r="K8" s="52"/>
    </row>
    <row r="9" spans="1:11" ht="25.5" customHeight="1">
      <c r="A9" s="52" t="s">
        <v>417</v>
      </c>
      <c r="B9" s="52"/>
      <c r="C9" s="52"/>
      <c r="D9" s="52"/>
      <c r="E9" s="52"/>
      <c r="F9" s="52"/>
      <c r="G9" s="52"/>
      <c r="H9" s="52"/>
      <c r="I9" s="53"/>
      <c r="J9" s="783">
        <f>'28'!D29</f>
        <v>365237</v>
      </c>
      <c r="K9" s="52"/>
    </row>
    <row r="10" spans="1:11" ht="23.25" customHeight="1">
      <c r="A10" s="52" t="s">
        <v>420</v>
      </c>
      <c r="B10" s="52"/>
      <c r="C10" s="52"/>
      <c r="D10" s="52"/>
      <c r="E10" s="52"/>
      <c r="F10" s="52"/>
      <c r="G10" s="52"/>
      <c r="H10" s="52"/>
      <c r="I10" s="53"/>
      <c r="J10" s="783"/>
      <c r="K10" s="52"/>
    </row>
    <row r="11" spans="1:11" ht="23.25" customHeight="1">
      <c r="A11" s="52" t="s">
        <v>421</v>
      </c>
      <c r="B11" s="52"/>
      <c r="C11" s="52"/>
      <c r="D11" s="52"/>
      <c r="E11" s="52"/>
      <c r="F11" s="52"/>
      <c r="G11" s="52"/>
      <c r="H11" s="52"/>
      <c r="I11" s="53"/>
      <c r="J11" s="783"/>
      <c r="K11" s="52"/>
    </row>
    <row r="12" spans="1:11" ht="23.25" customHeight="1">
      <c r="A12" s="52" t="s">
        <v>422</v>
      </c>
      <c r="B12" s="52"/>
      <c r="C12" s="52"/>
      <c r="D12" s="52"/>
      <c r="E12" s="54"/>
      <c r="F12" s="52" t="s">
        <v>423</v>
      </c>
      <c r="G12" s="52"/>
      <c r="H12" s="52"/>
      <c r="I12" s="53"/>
      <c r="J12" s="783">
        <f>sheet25!G50</f>
        <v>15431.434343434405</v>
      </c>
      <c r="K12" s="52"/>
    </row>
    <row r="13" spans="6:10" ht="15" customHeight="1">
      <c r="F13" t="s">
        <v>424</v>
      </c>
      <c r="H13" t="s">
        <v>953</v>
      </c>
      <c r="I13" s="55"/>
      <c r="J13" s="784"/>
    </row>
    <row r="14" spans="1:11" ht="15.75" customHeight="1">
      <c r="A14" s="52" t="s">
        <v>425</v>
      </c>
      <c r="B14" s="52"/>
      <c r="C14" s="52"/>
      <c r="D14" s="52"/>
      <c r="E14" s="52"/>
      <c r="F14" s="52" t="s">
        <v>426</v>
      </c>
      <c r="G14" s="52"/>
      <c r="H14" s="52" t="s">
        <v>941</v>
      </c>
      <c r="I14" s="136"/>
      <c r="J14" s="783"/>
      <c r="K14" s="52"/>
    </row>
    <row r="15" spans="1:10" ht="18" customHeight="1">
      <c r="A15" t="s">
        <v>427</v>
      </c>
      <c r="I15" s="56"/>
      <c r="J15" s="784"/>
    </row>
    <row r="16" spans="1:11" ht="15.75" customHeight="1">
      <c r="A16" s="52" t="s">
        <v>428</v>
      </c>
      <c r="B16" s="52"/>
      <c r="C16" s="52"/>
      <c r="D16" s="52"/>
      <c r="E16" s="52"/>
      <c r="F16" s="52"/>
      <c r="G16" s="52"/>
      <c r="H16" s="52"/>
      <c r="I16" s="53"/>
      <c r="J16" s="783">
        <f>'11'!C24</f>
        <v>177165</v>
      </c>
      <c r="K16" s="52"/>
    </row>
    <row r="17" spans="1:11" ht="23.25" customHeight="1">
      <c r="A17" s="52" t="s">
        <v>429</v>
      </c>
      <c r="B17" s="52"/>
      <c r="C17" s="52"/>
      <c r="D17" s="52"/>
      <c r="E17" s="52"/>
      <c r="F17" s="52"/>
      <c r="G17" s="52"/>
      <c r="H17" s="52"/>
      <c r="I17" s="53"/>
      <c r="J17" s="792" t="s">
        <v>107</v>
      </c>
      <c r="K17" s="52"/>
    </row>
    <row r="18" spans="1:11" ht="23.25" customHeight="1">
      <c r="A18" s="52" t="s">
        <v>430</v>
      </c>
      <c r="B18" s="52"/>
      <c r="C18" s="52"/>
      <c r="D18" s="52"/>
      <c r="E18" s="52"/>
      <c r="F18" s="52"/>
      <c r="G18" s="52"/>
      <c r="H18" s="52"/>
      <c r="I18" s="53"/>
      <c r="J18" s="783">
        <f>'11'!C26</f>
        <v>780487.4343434344</v>
      </c>
      <c r="K18" s="52"/>
    </row>
    <row r="19" spans="1:11" ht="25.5" customHeight="1">
      <c r="A19" s="52" t="s">
        <v>431</v>
      </c>
      <c r="B19" s="52"/>
      <c r="C19" s="52"/>
      <c r="D19" s="52"/>
      <c r="E19" s="52"/>
      <c r="F19" s="52"/>
      <c r="G19" s="52"/>
      <c r="H19" s="52"/>
      <c r="I19" s="53"/>
      <c r="J19" s="783"/>
      <c r="K19" s="52"/>
    </row>
    <row r="20" spans="1:11" ht="22.5" customHeight="1">
      <c r="A20" s="557" t="s">
        <v>922</v>
      </c>
      <c r="B20" s="52"/>
      <c r="C20" s="52"/>
      <c r="D20" s="52"/>
      <c r="E20" s="52"/>
      <c r="F20" s="52"/>
      <c r="G20" s="52"/>
      <c r="H20" s="52"/>
      <c r="I20" s="53"/>
      <c r="J20" s="783"/>
      <c r="K20" s="52"/>
    </row>
    <row r="21" spans="1:11" ht="23.25" customHeight="1">
      <c r="A21" s="52"/>
      <c r="B21" s="52"/>
      <c r="C21" s="52"/>
      <c r="D21" s="52"/>
      <c r="E21" s="52"/>
      <c r="F21" s="52"/>
      <c r="G21" s="52"/>
      <c r="H21" s="52"/>
      <c r="I21" s="53"/>
      <c r="J21" s="783"/>
      <c r="K21" s="52"/>
    </row>
    <row r="22" spans="1:11" ht="22.5" customHeight="1">
      <c r="A22" s="52"/>
      <c r="B22" s="52"/>
      <c r="C22" s="52"/>
      <c r="D22" s="52"/>
      <c r="E22" s="52"/>
      <c r="F22" s="52"/>
      <c r="G22" s="52"/>
      <c r="H22" s="52"/>
      <c r="I22" s="53"/>
      <c r="J22" s="783"/>
      <c r="K22" s="52"/>
    </row>
    <row r="23" spans="1:11" ht="22.5" customHeight="1">
      <c r="A23" s="52"/>
      <c r="B23" s="52"/>
      <c r="C23" s="52"/>
      <c r="D23" s="52"/>
      <c r="E23" s="52"/>
      <c r="F23" s="52"/>
      <c r="G23" s="52"/>
      <c r="H23" s="52"/>
      <c r="I23" s="53"/>
      <c r="J23" s="783"/>
      <c r="K23" s="52"/>
    </row>
    <row r="24" spans="1:11" ht="22.5" customHeight="1">
      <c r="A24" s="52"/>
      <c r="B24" s="52"/>
      <c r="C24" s="52"/>
      <c r="D24" s="52"/>
      <c r="E24" s="52"/>
      <c r="F24" s="52"/>
      <c r="G24" s="52"/>
      <c r="H24" s="52"/>
      <c r="I24" s="53"/>
      <c r="J24" s="783"/>
      <c r="K24" s="52"/>
    </row>
    <row r="25" spans="1:11" ht="22.5" customHeight="1">
      <c r="A25" s="820" t="s">
        <v>432</v>
      </c>
      <c r="B25" s="820"/>
      <c r="C25" s="820"/>
      <c r="D25" s="820"/>
      <c r="E25" s="820"/>
      <c r="F25" s="820"/>
      <c r="G25" s="820"/>
      <c r="H25" s="820"/>
      <c r="I25" s="820"/>
      <c r="J25" s="820"/>
      <c r="K25" s="820"/>
    </row>
  </sheetData>
  <sheetProtection/>
  <mergeCells count="1">
    <mergeCell ref="A25:K25"/>
  </mergeCells>
  <printOptions/>
  <pageMargins left="0.333" right="0.5" top="0.25" bottom="0.46" header="0.5" footer="0.5"/>
  <pageSetup fitToHeight="1" fitToWidth="1" horizontalDpi="600" verticalDpi="600" orientation="landscape" paperSize="5" scale="9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8"/>
  <sheetViews>
    <sheetView defaultGridColor="0" zoomScalePageLayoutView="0" colorId="22" workbookViewId="0" topLeftCell="B11">
      <selection activeCell="F13" sqref="F13"/>
    </sheetView>
  </sheetViews>
  <sheetFormatPr defaultColWidth="9.77734375" defaultRowHeight="15"/>
  <cols>
    <col min="1" max="1" width="4.77734375" style="0" customWidth="1"/>
    <col min="2" max="2" width="37.77734375" style="0" customWidth="1"/>
    <col min="3" max="3" width="8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4.55468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</cols>
  <sheetData>
    <row r="1" spans="1:15" ht="21" thickBot="1">
      <c r="A1" s="2"/>
      <c r="B1" s="3"/>
      <c r="C1" s="3"/>
      <c r="D1" s="4" t="s">
        <v>87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88</v>
      </c>
      <c r="B2" s="6"/>
      <c r="C2" s="101"/>
      <c r="D2" s="852" t="s">
        <v>89</v>
      </c>
      <c r="E2" s="842"/>
      <c r="F2" s="842"/>
      <c r="G2" s="842"/>
      <c r="H2" s="842"/>
      <c r="I2" s="842"/>
      <c r="J2" s="842"/>
      <c r="K2" s="853"/>
      <c r="L2" s="852" t="str">
        <f>Expendpast</f>
        <v>          Expended 2016</v>
      </c>
      <c r="M2" s="842"/>
      <c r="N2" s="842"/>
      <c r="O2" s="843"/>
    </row>
    <row r="3" spans="1:15" ht="15.75" thickTop="1">
      <c r="A3" s="1"/>
      <c r="B3" s="6"/>
      <c r="C3" s="101" t="s">
        <v>703</v>
      </c>
      <c r="D3" s="10"/>
      <c r="E3" s="6"/>
      <c r="F3" s="10"/>
      <c r="G3" s="6"/>
      <c r="H3" s="856" t="str">
        <f>forpastBy</f>
        <v>for 2016 By</v>
      </c>
      <c r="I3" s="855"/>
      <c r="J3" s="856" t="str">
        <f>totalpast</f>
        <v>Total for 2016</v>
      </c>
      <c r="K3" s="855"/>
      <c r="L3" s="10"/>
      <c r="M3" s="6"/>
      <c r="N3" s="10"/>
      <c r="O3" s="11"/>
    </row>
    <row r="4" spans="1:15" ht="15">
      <c r="A4" s="1"/>
      <c r="B4" s="6" t="s">
        <v>466</v>
      </c>
      <c r="C4" s="101"/>
      <c r="D4" s="10"/>
      <c r="E4" s="6"/>
      <c r="F4" s="10"/>
      <c r="G4" s="6"/>
      <c r="H4" s="844" t="s">
        <v>91</v>
      </c>
      <c r="I4" s="845"/>
      <c r="J4" s="844" t="s">
        <v>92</v>
      </c>
      <c r="K4" s="845"/>
      <c r="L4" s="844" t="s">
        <v>93</v>
      </c>
      <c r="M4" s="845"/>
      <c r="N4" s="844" t="s">
        <v>94</v>
      </c>
      <c r="O4" s="848"/>
    </row>
    <row r="5" spans="1:15" ht="15.75" thickBot="1">
      <c r="A5" s="2"/>
      <c r="B5" s="8"/>
      <c r="C5" s="103"/>
      <c r="D5" s="857" t="str">
        <f>forcurrent</f>
        <v>for 2017</v>
      </c>
      <c r="E5" s="851"/>
      <c r="F5" s="846" t="str">
        <f>forpast</f>
        <v>for 2016</v>
      </c>
      <c r="G5" s="847"/>
      <c r="H5" s="846" t="s">
        <v>95</v>
      </c>
      <c r="I5" s="847"/>
      <c r="J5" s="846" t="s">
        <v>96</v>
      </c>
      <c r="K5" s="847"/>
      <c r="L5" s="846" t="s">
        <v>97</v>
      </c>
      <c r="M5" s="847"/>
      <c r="N5" s="3"/>
      <c r="O5" s="9"/>
    </row>
    <row r="6" spans="1:15" ht="15.75" thickTop="1">
      <c r="A6" s="1"/>
      <c r="B6" s="6" t="s">
        <v>328</v>
      </c>
      <c r="C6" s="6"/>
      <c r="D6" s="641"/>
      <c r="E6" s="642"/>
      <c r="F6" s="641"/>
      <c r="G6" s="642"/>
      <c r="H6" s="641"/>
      <c r="I6" s="642"/>
      <c r="J6" s="641"/>
      <c r="K6" s="642"/>
      <c r="L6" s="641"/>
      <c r="M6" s="642"/>
      <c r="N6" s="641"/>
      <c r="O6" s="643"/>
    </row>
    <row r="7" spans="1:15" ht="15">
      <c r="A7" s="13"/>
      <c r="B7" s="24" t="s">
        <v>329</v>
      </c>
      <c r="C7" s="568" t="s">
        <v>306</v>
      </c>
      <c r="D7" s="627">
        <f>+'19'!D29</f>
        <v>576984</v>
      </c>
      <c r="E7" s="628"/>
      <c r="F7" s="627">
        <f>+'19'!F29</f>
        <v>579740</v>
      </c>
      <c r="G7" s="628"/>
      <c r="H7" s="627">
        <f>+'19'!H29</f>
        <v>0</v>
      </c>
      <c r="I7" s="628"/>
      <c r="J7" s="627">
        <f>+'19'!J29</f>
        <v>579740</v>
      </c>
      <c r="K7" s="628"/>
      <c r="L7" s="627">
        <f>+'19'!L29</f>
        <v>455156.86999999994</v>
      </c>
      <c r="M7" s="628"/>
      <c r="N7" s="627">
        <f>+'19'!N29</f>
        <v>71549.69</v>
      </c>
      <c r="O7" s="629"/>
    </row>
    <row r="8" spans="1:15" ht="24.75" customHeight="1">
      <c r="A8" s="13"/>
      <c r="B8" s="24" t="s">
        <v>86</v>
      </c>
      <c r="C8" s="568" t="s">
        <v>270</v>
      </c>
      <c r="D8" s="627"/>
      <c r="E8" s="628"/>
      <c r="F8" s="627"/>
      <c r="G8" s="628"/>
      <c r="H8" s="627"/>
      <c r="I8" s="628"/>
      <c r="J8" s="627"/>
      <c r="K8" s="628"/>
      <c r="L8" s="627"/>
      <c r="M8" s="628"/>
      <c r="N8" s="627"/>
      <c r="O8" s="629"/>
    </row>
    <row r="9" spans="1:15" ht="24.75" customHeight="1">
      <c r="A9" s="13"/>
      <c r="B9" s="24" t="s">
        <v>330</v>
      </c>
      <c r="C9" s="568" t="s">
        <v>270</v>
      </c>
      <c r="D9" s="120" t="s">
        <v>569</v>
      </c>
      <c r="E9" s="119" t="s">
        <v>171</v>
      </c>
      <c r="F9" s="120" t="s">
        <v>569</v>
      </c>
      <c r="G9" s="119" t="s">
        <v>171</v>
      </c>
      <c r="H9" s="120" t="s">
        <v>569</v>
      </c>
      <c r="I9" s="119" t="s">
        <v>171</v>
      </c>
      <c r="J9" s="120" t="s">
        <v>569</v>
      </c>
      <c r="K9" s="119" t="s">
        <v>171</v>
      </c>
      <c r="L9" s="120" t="s">
        <v>569</v>
      </c>
      <c r="M9" s="119" t="s">
        <v>171</v>
      </c>
      <c r="N9" s="120" t="s">
        <v>569</v>
      </c>
      <c r="O9" s="126" t="s">
        <v>171</v>
      </c>
    </row>
    <row r="10" spans="1:15" ht="24.75" customHeight="1">
      <c r="A10" s="13"/>
      <c r="B10" s="24" t="s">
        <v>331</v>
      </c>
      <c r="C10" s="568" t="s">
        <v>307</v>
      </c>
      <c r="D10" s="627">
        <f>+'20a'!D23</f>
        <v>188000</v>
      </c>
      <c r="E10" s="628"/>
      <c r="F10" s="627">
        <f>+'20a'!F23</f>
        <v>90000</v>
      </c>
      <c r="G10" s="628"/>
      <c r="H10" s="627">
        <f>+'20a'!H23</f>
        <v>0</v>
      </c>
      <c r="I10" s="628"/>
      <c r="J10" s="627">
        <f>+'20a'!J23</f>
        <v>90000</v>
      </c>
      <c r="K10" s="628"/>
      <c r="L10" s="627">
        <f>+'20a'!L23</f>
        <v>81083</v>
      </c>
      <c r="M10" s="628"/>
      <c r="N10" s="627">
        <f>+'20a'!N23</f>
        <v>8917</v>
      </c>
      <c r="O10" s="629"/>
    </row>
    <row r="11" spans="1:15" ht="24.75" customHeight="1">
      <c r="A11" s="13"/>
      <c r="B11" s="24" t="s">
        <v>152</v>
      </c>
      <c r="C11" s="568" t="s">
        <v>308</v>
      </c>
      <c r="D11" s="627">
        <f>+'21'!D23</f>
        <v>0</v>
      </c>
      <c r="E11" s="628"/>
      <c r="F11" s="627">
        <f>+'21'!F23</f>
        <v>0</v>
      </c>
      <c r="G11" s="628"/>
      <c r="H11" s="627">
        <f>+'21'!H23</f>
        <v>0</v>
      </c>
      <c r="I11" s="628"/>
      <c r="J11" s="627">
        <f>+'21'!J23</f>
        <v>0</v>
      </c>
      <c r="K11" s="628"/>
      <c r="L11" s="627">
        <f>+'21'!L23</f>
        <v>0</v>
      </c>
      <c r="M11" s="628"/>
      <c r="N11" s="627">
        <f>+'21'!N23</f>
        <v>0</v>
      </c>
      <c r="O11" s="629"/>
    </row>
    <row r="12" spans="1:15" ht="24.75" customHeight="1">
      <c r="A12" s="13"/>
      <c r="B12" s="24" t="s">
        <v>721</v>
      </c>
      <c r="C12" s="568" t="s">
        <v>309</v>
      </c>
      <c r="D12" s="627">
        <f>+'22'!D23</f>
        <v>26000</v>
      </c>
      <c r="E12" s="628"/>
      <c r="F12" s="627">
        <v>25500</v>
      </c>
      <c r="G12" s="628"/>
      <c r="H12" s="627">
        <f>+'22'!H23</f>
        <v>0</v>
      </c>
      <c r="I12" s="628"/>
      <c r="J12" s="627">
        <f>+'22'!J23</f>
        <v>25500</v>
      </c>
      <c r="K12" s="628"/>
      <c r="L12" s="627">
        <f>+'22'!L23</f>
        <v>24606.38</v>
      </c>
      <c r="M12" s="628"/>
      <c r="N12" s="627">
        <f>+'22'!N23</f>
        <v>667.1199999999999</v>
      </c>
      <c r="O12" s="629"/>
    </row>
    <row r="13" spans="1:15" ht="24.75" customHeight="1">
      <c r="A13" s="13"/>
      <c r="B13" s="24" t="s">
        <v>332</v>
      </c>
      <c r="C13" s="568" t="s">
        <v>310</v>
      </c>
      <c r="D13" s="627">
        <f>+'23'!D23</f>
        <v>0</v>
      </c>
      <c r="E13" s="628"/>
      <c r="F13" s="627">
        <f>+'23'!F23</f>
        <v>0</v>
      </c>
      <c r="G13" s="628"/>
      <c r="H13" s="627">
        <f>+'23'!H23</f>
        <v>0</v>
      </c>
      <c r="I13" s="628"/>
      <c r="J13" s="627">
        <f>+'23'!J23</f>
        <v>0</v>
      </c>
      <c r="K13" s="628"/>
      <c r="L13" s="627">
        <f>+'23'!L23</f>
        <v>0</v>
      </c>
      <c r="M13" s="628"/>
      <c r="N13" s="627">
        <f>+'23'!N23</f>
        <v>0</v>
      </c>
      <c r="O13" s="629"/>
    </row>
    <row r="14" spans="1:15" ht="24.75" customHeight="1" thickBot="1">
      <c r="A14" s="13"/>
      <c r="B14" s="24" t="s">
        <v>333</v>
      </c>
      <c r="C14" s="568" t="s">
        <v>311</v>
      </c>
      <c r="D14" s="627">
        <f>+'25'!D19</f>
        <v>456</v>
      </c>
      <c r="E14" s="628"/>
      <c r="F14" s="627">
        <f>+'25'!F19</f>
        <v>4501</v>
      </c>
      <c r="G14" s="628"/>
      <c r="H14" s="627">
        <f>+'25'!H19</f>
        <v>0</v>
      </c>
      <c r="I14" s="628"/>
      <c r="J14" s="627">
        <f>+'25'!J19</f>
        <v>4501</v>
      </c>
      <c r="K14" s="628"/>
      <c r="L14" s="627">
        <f>+'25'!L19</f>
        <v>4501</v>
      </c>
      <c r="M14" s="628"/>
      <c r="N14" s="627">
        <f>+'25'!N19</f>
        <v>0</v>
      </c>
      <c r="O14" s="629"/>
    </row>
    <row r="15" spans="1:15" ht="24.75" customHeight="1" thickBot="1">
      <c r="A15" s="13"/>
      <c r="B15" s="24" t="s">
        <v>334</v>
      </c>
      <c r="C15" s="568" t="s">
        <v>312</v>
      </c>
      <c r="D15" s="679">
        <f>SUM(D10:D14)</f>
        <v>214456</v>
      </c>
      <c r="E15" s="680"/>
      <c r="F15" s="679">
        <f>SUM(F10:F14)</f>
        <v>120001</v>
      </c>
      <c r="G15" s="680"/>
      <c r="H15" s="679">
        <f>SUM(H10:H14)</f>
        <v>0</v>
      </c>
      <c r="I15" s="680"/>
      <c r="J15" s="679">
        <f>SUM(J10:J14)</f>
        <v>120001</v>
      </c>
      <c r="K15" s="680"/>
      <c r="L15" s="679">
        <f>SUM(L10:L14)</f>
        <v>110190.38</v>
      </c>
      <c r="M15" s="680"/>
      <c r="N15" s="679">
        <f>SUM(N10:N14)</f>
        <v>9584.119999999999</v>
      </c>
      <c r="O15" s="681"/>
    </row>
    <row r="16" spans="1:15" ht="24.75" customHeight="1">
      <c r="A16" s="13"/>
      <c r="B16" s="24" t="s">
        <v>468</v>
      </c>
      <c r="C16" s="568" t="s">
        <v>316</v>
      </c>
      <c r="D16" s="627">
        <f>+'26a'!D23</f>
        <v>40000</v>
      </c>
      <c r="E16" s="628"/>
      <c r="F16" s="627">
        <f>+'26a'!F23</f>
        <v>30000</v>
      </c>
      <c r="G16" s="628"/>
      <c r="H16" s="627">
        <f>+'26a'!H23</f>
        <v>0</v>
      </c>
      <c r="I16" s="628"/>
      <c r="J16" s="627">
        <f>+'26a'!J23</f>
        <v>30000</v>
      </c>
      <c r="K16" s="628"/>
      <c r="L16" s="627">
        <f>+'26a'!L23</f>
        <v>30000</v>
      </c>
      <c r="M16" s="628"/>
      <c r="N16" s="627"/>
      <c r="O16" s="629"/>
    </row>
    <row r="17" spans="1:15" ht="24.75" customHeight="1">
      <c r="A17" s="13"/>
      <c r="B17" s="24" t="s">
        <v>469</v>
      </c>
      <c r="C17" s="568" t="s">
        <v>319</v>
      </c>
      <c r="D17" s="627">
        <f>+'27'!D23</f>
        <v>91910</v>
      </c>
      <c r="E17" s="628"/>
      <c r="F17" s="627">
        <f>+'27'!F23</f>
        <v>162433</v>
      </c>
      <c r="G17" s="628"/>
      <c r="H17" s="627">
        <f>+'27'!H23</f>
        <v>0</v>
      </c>
      <c r="I17" s="628"/>
      <c r="J17" s="627">
        <f>+'27'!J23</f>
        <v>162433</v>
      </c>
      <c r="K17" s="628"/>
      <c r="L17" s="627">
        <f>+'27'!L23</f>
        <v>162431.84999999998</v>
      </c>
      <c r="M17" s="628"/>
      <c r="N17" s="120" t="s">
        <v>336</v>
      </c>
      <c r="O17" s="126" t="s">
        <v>171</v>
      </c>
    </row>
    <row r="18" spans="1:15" ht="24.75" customHeight="1">
      <c r="A18" s="13"/>
      <c r="B18" s="24" t="s">
        <v>112</v>
      </c>
      <c r="C18" s="568" t="s">
        <v>320</v>
      </c>
      <c r="D18" s="627">
        <f>+'28'!D20</f>
        <v>18871</v>
      </c>
      <c r="E18" s="628"/>
      <c r="F18" s="627">
        <f>+'28'!F20</f>
        <v>14871</v>
      </c>
      <c r="G18" s="628"/>
      <c r="H18" s="120" t="s">
        <v>336</v>
      </c>
      <c r="I18" s="119" t="s">
        <v>171</v>
      </c>
      <c r="J18" s="627">
        <f>+'28'!J20</f>
        <v>14871</v>
      </c>
      <c r="K18" s="628"/>
      <c r="L18" s="627">
        <f>+'28'!L20</f>
        <v>14871</v>
      </c>
      <c r="M18" s="628"/>
      <c r="N18" s="120" t="s">
        <v>336</v>
      </c>
      <c r="O18" s="126" t="s">
        <v>171</v>
      </c>
    </row>
    <row r="19" spans="1:15" ht="24.75" customHeight="1">
      <c r="A19" s="13"/>
      <c r="B19" s="24" t="s">
        <v>194</v>
      </c>
      <c r="C19" s="678" t="s">
        <v>619</v>
      </c>
      <c r="D19" s="627">
        <f>+'28'!D21</f>
        <v>0</v>
      </c>
      <c r="E19" s="628"/>
      <c r="F19" s="627">
        <f>+'28'!F21</f>
        <v>0</v>
      </c>
      <c r="G19" s="628"/>
      <c r="H19" s="627">
        <v>0</v>
      </c>
      <c r="I19" s="628"/>
      <c r="J19" s="627">
        <f>+'28'!J21</f>
        <v>0</v>
      </c>
      <c r="K19" s="628"/>
      <c r="L19" s="627">
        <f>+'28'!L21</f>
        <v>0</v>
      </c>
      <c r="M19" s="628"/>
      <c r="N19" s="627"/>
      <c r="O19" s="629"/>
    </row>
    <row r="20" spans="1:15" ht="24.75" customHeight="1">
      <c r="A20" s="13"/>
      <c r="B20" s="24" t="s">
        <v>470</v>
      </c>
      <c r="C20" s="678" t="s">
        <v>621</v>
      </c>
      <c r="D20" s="627">
        <f>+'28'!D26</f>
        <v>0</v>
      </c>
      <c r="E20" s="628"/>
      <c r="F20" s="627">
        <f>+'28'!F26</f>
        <v>0</v>
      </c>
      <c r="G20" s="628"/>
      <c r="H20" s="120" t="s">
        <v>336</v>
      </c>
      <c r="I20" s="157" t="s">
        <v>171</v>
      </c>
      <c r="J20" s="627">
        <f>+'28'!J26</f>
        <v>0</v>
      </c>
      <c r="K20" s="628"/>
      <c r="L20" s="627">
        <f>+'28'!L26</f>
        <v>0</v>
      </c>
      <c r="M20" s="628"/>
      <c r="N20" s="120" t="s">
        <v>336</v>
      </c>
      <c r="O20" s="126" t="s">
        <v>171</v>
      </c>
    </row>
    <row r="21" spans="1:15" ht="24.75" customHeight="1">
      <c r="A21" s="13"/>
      <c r="B21" s="24" t="s">
        <v>471</v>
      </c>
      <c r="C21" s="568" t="s">
        <v>335</v>
      </c>
      <c r="D21" s="627">
        <f>+'29'!D24</f>
        <v>0</v>
      </c>
      <c r="E21" s="628"/>
      <c r="F21" s="627">
        <f>+'29'!F24</f>
        <v>0</v>
      </c>
      <c r="G21" s="628"/>
      <c r="H21" s="627">
        <f>+'29'!H24</f>
        <v>0</v>
      </c>
      <c r="I21" s="628"/>
      <c r="J21" s="627">
        <f>+'29'!J24</f>
        <v>0</v>
      </c>
      <c r="K21" s="628"/>
      <c r="L21" s="627">
        <f>+'29'!L24</f>
        <v>0</v>
      </c>
      <c r="M21" s="628"/>
      <c r="N21" s="120" t="s">
        <v>336</v>
      </c>
      <c r="O21" s="126" t="s">
        <v>171</v>
      </c>
    </row>
    <row r="22" spans="1:15" ht="24.75" customHeight="1">
      <c r="A22" s="13"/>
      <c r="B22" s="24" t="s">
        <v>472</v>
      </c>
      <c r="C22" s="678" t="s">
        <v>620</v>
      </c>
      <c r="D22" s="627">
        <f>+'28'!D23</f>
        <v>0</v>
      </c>
      <c r="E22" s="628"/>
      <c r="F22" s="627">
        <f>+'28'!F23</f>
        <v>0</v>
      </c>
      <c r="G22" s="628"/>
      <c r="H22" s="120" t="s">
        <v>336</v>
      </c>
      <c r="I22" s="157" t="s">
        <v>171</v>
      </c>
      <c r="J22" s="627">
        <f>+'28'!J23</f>
        <v>0</v>
      </c>
      <c r="K22" s="628"/>
      <c r="L22" s="627">
        <f>+'28'!L23</f>
        <v>0</v>
      </c>
      <c r="M22" s="628"/>
      <c r="N22" s="120" t="s">
        <v>336</v>
      </c>
      <c r="O22" s="126" t="s">
        <v>171</v>
      </c>
    </row>
    <row r="23" spans="1:15" ht="24.75" customHeight="1" thickBot="1">
      <c r="A23" s="13"/>
      <c r="B23" s="24" t="s">
        <v>221</v>
      </c>
      <c r="C23" s="678" t="s">
        <v>628</v>
      </c>
      <c r="D23" s="627">
        <f>'29'!D30</f>
        <v>15431.434343434405</v>
      </c>
      <c r="E23" s="628"/>
      <c r="F23" s="627">
        <f>+'29'!F30</f>
        <v>15226.41</v>
      </c>
      <c r="G23" s="628"/>
      <c r="H23" s="120" t="s">
        <v>336</v>
      </c>
      <c r="I23" s="157" t="s">
        <v>171</v>
      </c>
      <c r="J23" s="627">
        <f>+'29'!J30</f>
        <v>15226.41</v>
      </c>
      <c r="K23" s="628"/>
      <c r="L23" s="627">
        <f>+'29'!L30</f>
        <v>15226.41</v>
      </c>
      <c r="M23" s="628"/>
      <c r="N23" s="120" t="s">
        <v>336</v>
      </c>
      <c r="O23" s="126" t="s">
        <v>171</v>
      </c>
    </row>
    <row r="24" spans="1:15" ht="24.75" customHeight="1" thickBot="1">
      <c r="A24" s="2"/>
      <c r="B24" s="8" t="s">
        <v>473</v>
      </c>
      <c r="C24" s="567" t="s">
        <v>327</v>
      </c>
      <c r="D24" s="679">
        <f>'29'!D31</f>
        <v>957652.4343434344</v>
      </c>
      <c r="E24" s="680"/>
      <c r="F24" s="679">
        <f>SUM(F15:F23)+F7</f>
        <v>922271.4099999999</v>
      </c>
      <c r="G24" s="680"/>
      <c r="H24" s="679">
        <f>SUM(H15:H23)+H7</f>
        <v>0</v>
      </c>
      <c r="I24" s="680"/>
      <c r="J24" s="679">
        <f>SUM(J15:J23)+J7</f>
        <v>922271.4099999999</v>
      </c>
      <c r="K24" s="680"/>
      <c r="L24" s="679">
        <f>SUM(L15:L23)+L7</f>
        <v>787876.5099999999</v>
      </c>
      <c r="M24" s="680"/>
      <c r="N24" s="679">
        <f>SUM(N15:N23)+N7</f>
        <v>81133.81</v>
      </c>
      <c r="O24" s="681"/>
    </row>
    <row r="25" spans="1:6" ht="15.75" thickTop="1">
      <c r="A25" s="1"/>
      <c r="B25" s="1"/>
      <c r="C25" s="1"/>
      <c r="D25" s="1"/>
      <c r="E25" s="1"/>
      <c r="F25" s="102" t="s">
        <v>474</v>
      </c>
    </row>
    <row r="28" ht="15">
      <c r="F28" s="431"/>
    </row>
  </sheetData>
  <sheetProtection/>
  <mergeCells count="13">
    <mergeCell ref="H4:I4"/>
    <mergeCell ref="J4:K4"/>
    <mergeCell ref="L4:M4"/>
    <mergeCell ref="N4:O4"/>
    <mergeCell ref="D2:K2"/>
    <mergeCell ref="L2:O2"/>
    <mergeCell ref="H3:I3"/>
    <mergeCell ref="J3:K3"/>
    <mergeCell ref="L5:M5"/>
    <mergeCell ref="D5:E5"/>
    <mergeCell ref="F5:G5"/>
    <mergeCell ref="H5:I5"/>
    <mergeCell ref="J5:K5"/>
  </mergeCells>
  <printOptions/>
  <pageMargins left="0.333" right="0.5" top="0.25" bottom="0.46" header="0.5" footer="0.5"/>
  <pageSetup fitToHeight="1" fitToWidth="1" horizontalDpi="600" verticalDpi="600" orientation="landscape" paperSize="5" scale="8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P30"/>
  <sheetViews>
    <sheetView defaultGridColor="0" zoomScale="75" zoomScaleNormal="75" zoomScalePageLayoutView="0" colorId="22" workbookViewId="0" topLeftCell="A1">
      <selection activeCell="C38" sqref="C38"/>
    </sheetView>
  </sheetViews>
  <sheetFormatPr defaultColWidth="8.77734375" defaultRowHeight="15"/>
  <cols>
    <col min="1" max="1" width="2.77734375" style="230" customWidth="1"/>
    <col min="2" max="2" width="3.99609375" style="230" customWidth="1"/>
    <col min="3" max="3" width="40.21484375" style="230" customWidth="1"/>
    <col min="4" max="4" width="9.4453125" style="230" customWidth="1"/>
    <col min="5" max="5" width="1.33203125" style="230" customWidth="1"/>
    <col min="6" max="6" width="15.6640625" style="230" customWidth="1"/>
    <col min="7" max="7" width="3.77734375" style="230" customWidth="1"/>
    <col min="8" max="8" width="14.21484375" style="230" customWidth="1"/>
    <col min="9" max="9" width="3.77734375" style="230" customWidth="1"/>
    <col min="10" max="10" width="15.4453125" style="230" customWidth="1"/>
    <col min="11" max="11" width="3.77734375" style="230" customWidth="1"/>
    <col min="12" max="12" width="2.88671875" style="230" customWidth="1"/>
    <col min="13" max="13" width="13.77734375" style="230" customWidth="1"/>
    <col min="14" max="14" width="14.88671875" style="230" customWidth="1"/>
    <col min="15" max="15" width="12.77734375" style="230" customWidth="1"/>
    <col min="16" max="16" width="1.99609375" style="230" customWidth="1"/>
    <col min="17" max="17" width="12.77734375" style="230" customWidth="1"/>
    <col min="18" max="16384" width="8.77734375" style="230" customWidth="1"/>
  </cols>
  <sheetData>
    <row r="1" ht="12.75" customHeight="1"/>
    <row r="2" ht="12.75" customHeight="1"/>
    <row r="3" spans="2:14" ht="18.75" customHeight="1">
      <c r="B3" s="418" t="s">
        <v>753</v>
      </c>
      <c r="C3" s="419"/>
      <c r="D3" s="418"/>
      <c r="E3" s="420"/>
      <c r="F3" s="419"/>
      <c r="G3" s="420"/>
      <c r="H3" s="421"/>
      <c r="I3" s="421"/>
      <c r="J3" s="421"/>
      <c r="K3" s="421"/>
      <c r="N3" s="232"/>
    </row>
    <row r="4" spans="2:11" ht="3" customHeight="1"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1" ht="13.5" customHeight="1">
      <c r="A5" s="234"/>
      <c r="B5" s="231"/>
      <c r="C5" s="235"/>
      <c r="D5" s="236"/>
      <c r="E5" s="237"/>
      <c r="I5" s="237"/>
      <c r="J5" s="458"/>
      <c r="K5" s="460"/>
    </row>
    <row r="6" spans="2:11" ht="13.5" customHeight="1">
      <c r="B6" s="231"/>
      <c r="C6" s="235" t="s">
        <v>702</v>
      </c>
      <c r="D6" s="238" t="s">
        <v>703</v>
      </c>
      <c r="E6" s="237"/>
      <c r="F6" s="239"/>
      <c r="G6" s="240" t="s">
        <v>704</v>
      </c>
      <c r="H6" s="239"/>
      <c r="I6" s="237"/>
      <c r="J6" s="534" t="s">
        <v>229</v>
      </c>
      <c r="K6" s="461"/>
    </row>
    <row r="7" spans="3:11" ht="13.5" customHeight="1">
      <c r="C7" s="241"/>
      <c r="D7" s="242" t="s">
        <v>86</v>
      </c>
      <c r="E7" s="243"/>
      <c r="F7" s="533">
        <f>Current</f>
        <v>2017</v>
      </c>
      <c r="G7" s="244"/>
      <c r="H7" s="533">
        <f>Past</f>
        <v>2016</v>
      </c>
      <c r="I7" s="243"/>
      <c r="J7" s="459" t="str">
        <f>Inpast</f>
        <v>in 2016</v>
      </c>
      <c r="K7" s="462"/>
    </row>
    <row r="8" spans="3:13" ht="18.75" customHeight="1">
      <c r="C8" s="245" t="s">
        <v>705</v>
      </c>
      <c r="D8" s="246" t="s">
        <v>706</v>
      </c>
      <c r="E8" s="243"/>
      <c r="F8" s="239"/>
      <c r="G8" s="243"/>
      <c r="H8" s="239"/>
      <c r="I8" s="243"/>
      <c r="J8" s="243"/>
      <c r="K8" s="462"/>
      <c r="M8" s="432"/>
    </row>
    <row r="9" spans="3:11" ht="18.75" customHeight="1">
      <c r="C9" s="247" t="s">
        <v>707</v>
      </c>
      <c r="E9" s="237"/>
      <c r="G9" s="237"/>
      <c r="I9" s="237"/>
      <c r="J9" s="237"/>
      <c r="K9" s="461"/>
    </row>
    <row r="10" spans="3:11" ht="18.75" customHeight="1" thickBot="1">
      <c r="C10" s="245" t="s">
        <v>708</v>
      </c>
      <c r="D10" s="246" t="s">
        <v>709</v>
      </c>
      <c r="E10" s="243"/>
      <c r="G10" s="237"/>
      <c r="I10" s="237"/>
      <c r="J10" s="287"/>
      <c r="K10" s="461"/>
    </row>
    <row r="11" spans="3:16" ht="18.75" customHeight="1" thickBot="1">
      <c r="C11" s="245" t="s">
        <v>710</v>
      </c>
      <c r="D11" s="402" t="s">
        <v>774</v>
      </c>
      <c r="E11" s="243"/>
      <c r="F11" s="248"/>
      <c r="G11" s="249"/>
      <c r="H11" s="248"/>
      <c r="I11" s="249"/>
      <c r="J11" s="249"/>
      <c r="K11" s="463"/>
      <c r="L11" s="250"/>
      <c r="M11" s="250"/>
      <c r="N11" s="250"/>
      <c r="O11" s="250"/>
      <c r="P11" s="250"/>
    </row>
    <row r="12" spans="3:16" ht="18.75" customHeight="1">
      <c r="C12" s="251" t="s">
        <v>711</v>
      </c>
      <c r="D12" s="246" t="s">
        <v>712</v>
      </c>
      <c r="E12" s="243"/>
      <c r="F12" s="252"/>
      <c r="G12" s="253"/>
      <c r="H12" s="252"/>
      <c r="I12" s="253"/>
      <c r="J12" s="253"/>
      <c r="K12" s="464"/>
      <c r="L12" s="254"/>
      <c r="M12" s="250"/>
      <c r="N12" s="250"/>
      <c r="O12" s="250"/>
      <c r="P12" s="250"/>
    </row>
    <row r="13" spans="3:16" ht="18.75" customHeight="1">
      <c r="C13" s="251" t="s">
        <v>577</v>
      </c>
      <c r="D13" s="246" t="s">
        <v>713</v>
      </c>
      <c r="E13" s="243"/>
      <c r="F13" s="252"/>
      <c r="G13" s="253"/>
      <c r="H13" s="252"/>
      <c r="I13" s="253"/>
      <c r="J13" s="253"/>
      <c r="K13" s="464"/>
      <c r="L13" s="467"/>
      <c r="M13" s="250" t="s">
        <v>338</v>
      </c>
      <c r="N13" s="250"/>
      <c r="O13" s="250"/>
      <c r="P13" s="250"/>
    </row>
    <row r="14" spans="1:16" ht="18.75" customHeight="1">
      <c r="A14" s="238"/>
      <c r="C14" s="251" t="s">
        <v>714</v>
      </c>
      <c r="D14" s="246" t="s">
        <v>715</v>
      </c>
      <c r="E14" s="243"/>
      <c r="F14" s="252"/>
      <c r="G14" s="253"/>
      <c r="H14" s="252"/>
      <c r="I14" s="253"/>
      <c r="J14" s="253"/>
      <c r="K14" s="464"/>
      <c r="L14" s="254"/>
      <c r="M14" s="250" t="s">
        <v>339</v>
      </c>
      <c r="N14" s="250"/>
      <c r="O14" s="250"/>
      <c r="P14" s="250"/>
    </row>
    <row r="15" spans="3:16" ht="18.75" customHeight="1">
      <c r="C15" s="251"/>
      <c r="D15" s="239"/>
      <c r="E15" s="243"/>
      <c r="F15" s="252"/>
      <c r="G15" s="253"/>
      <c r="H15" s="252"/>
      <c r="I15" s="253"/>
      <c r="J15" s="253"/>
      <c r="K15" s="464"/>
      <c r="L15" s="254"/>
      <c r="M15" s="250"/>
      <c r="N15" s="250"/>
      <c r="O15" s="250"/>
      <c r="P15" s="250"/>
    </row>
    <row r="16" spans="3:16" ht="18.75" customHeight="1">
      <c r="C16" s="251"/>
      <c r="D16" s="239"/>
      <c r="E16" s="243"/>
      <c r="F16" s="252"/>
      <c r="G16" s="253"/>
      <c r="H16" s="252"/>
      <c r="I16" s="253"/>
      <c r="J16" s="253"/>
      <c r="K16" s="464"/>
      <c r="L16" s="254"/>
      <c r="M16" s="250" t="s">
        <v>340</v>
      </c>
      <c r="N16" s="250"/>
      <c r="O16" s="250"/>
      <c r="P16" s="250"/>
    </row>
    <row r="17" spans="3:16" ht="18.75" customHeight="1">
      <c r="C17" s="251"/>
      <c r="D17" s="239"/>
      <c r="E17" s="243"/>
      <c r="F17" s="252"/>
      <c r="G17" s="253"/>
      <c r="H17" s="252"/>
      <c r="I17" s="253"/>
      <c r="J17" s="253"/>
      <c r="K17" s="464"/>
      <c r="L17" s="254"/>
      <c r="M17" s="468" t="s">
        <v>341</v>
      </c>
      <c r="N17" s="250"/>
      <c r="O17" s="250"/>
      <c r="P17" s="250"/>
    </row>
    <row r="18" spans="3:16" ht="18.75" customHeight="1">
      <c r="C18" s="251"/>
      <c r="D18" s="239"/>
      <c r="E18" s="243"/>
      <c r="F18" s="252"/>
      <c r="G18" s="253"/>
      <c r="H18" s="252"/>
      <c r="I18" s="253"/>
      <c r="J18" s="253"/>
      <c r="K18" s="464"/>
      <c r="L18" s="254"/>
      <c r="M18" s="250"/>
      <c r="N18" s="250"/>
      <c r="O18" s="250"/>
      <c r="P18" s="250"/>
    </row>
    <row r="19" spans="3:16" ht="18.75" customHeight="1">
      <c r="C19" s="251"/>
      <c r="D19" s="239"/>
      <c r="E19" s="243"/>
      <c r="F19" s="252"/>
      <c r="G19" s="253"/>
      <c r="H19" s="252"/>
      <c r="I19" s="253"/>
      <c r="J19" s="253"/>
      <c r="K19" s="464"/>
      <c r="L19" s="254"/>
      <c r="M19" s="250"/>
      <c r="N19" s="250"/>
      <c r="O19" s="250"/>
      <c r="P19" s="250"/>
    </row>
    <row r="20" spans="3:16" ht="18.75" customHeight="1">
      <c r="C20" s="251"/>
      <c r="D20" s="239"/>
      <c r="E20" s="243"/>
      <c r="F20" s="252"/>
      <c r="G20" s="253"/>
      <c r="H20" s="252"/>
      <c r="I20" s="253"/>
      <c r="J20" s="253"/>
      <c r="K20" s="464"/>
      <c r="L20" s="250"/>
      <c r="M20" s="250"/>
      <c r="N20" s="250"/>
      <c r="O20" s="250"/>
      <c r="P20" s="250"/>
    </row>
    <row r="21" spans="3:16" ht="18.75" customHeight="1">
      <c r="C21" s="255" t="s">
        <v>716</v>
      </c>
      <c r="E21" s="237"/>
      <c r="F21" s="250"/>
      <c r="G21" s="256"/>
      <c r="H21" s="250"/>
      <c r="I21" s="256"/>
      <c r="J21" s="256"/>
      <c r="K21" s="465"/>
      <c r="L21" s="250"/>
      <c r="M21" s="250"/>
      <c r="N21" s="250"/>
      <c r="O21" s="250"/>
      <c r="P21" s="250"/>
    </row>
    <row r="22" spans="3:16" ht="18.75" customHeight="1">
      <c r="C22" s="257" t="s">
        <v>723</v>
      </c>
      <c r="D22" s="240" t="s">
        <v>270</v>
      </c>
      <c r="E22" s="243"/>
      <c r="F22" s="258" t="s">
        <v>724</v>
      </c>
      <c r="G22" s="253"/>
      <c r="H22" s="258" t="s">
        <v>724</v>
      </c>
      <c r="I22" s="253"/>
      <c r="J22" s="459" t="s">
        <v>724</v>
      </c>
      <c r="K22" s="464"/>
      <c r="L22" s="250"/>
      <c r="M22" s="250"/>
      <c r="N22" s="250"/>
      <c r="O22" s="250"/>
      <c r="P22" s="250"/>
    </row>
    <row r="23" spans="3:16" ht="18.75" customHeight="1">
      <c r="C23" s="251"/>
      <c r="D23" s="239"/>
      <c r="E23" s="243"/>
      <c r="F23" s="252"/>
      <c r="G23" s="253"/>
      <c r="H23" s="252"/>
      <c r="I23" s="253"/>
      <c r="J23" s="253"/>
      <c r="K23" s="464"/>
      <c r="L23" s="250"/>
      <c r="M23" s="250"/>
      <c r="N23" s="250"/>
      <c r="O23" s="250"/>
      <c r="P23" s="250"/>
    </row>
    <row r="24" spans="3:16" ht="18.75" customHeight="1">
      <c r="C24" s="251"/>
      <c r="D24" s="239"/>
      <c r="E24" s="243"/>
      <c r="F24" s="252"/>
      <c r="G24" s="253"/>
      <c r="H24" s="252"/>
      <c r="I24" s="253"/>
      <c r="J24" s="253"/>
      <c r="K24" s="464"/>
      <c r="L24" s="250"/>
      <c r="M24" s="250"/>
      <c r="N24" s="250"/>
      <c r="O24" s="250"/>
      <c r="P24" s="250"/>
    </row>
    <row r="25" spans="3:16" ht="18.75" customHeight="1">
      <c r="C25" s="251"/>
      <c r="D25" s="239"/>
      <c r="E25" s="243"/>
      <c r="F25" s="252"/>
      <c r="G25" s="253"/>
      <c r="H25" s="252"/>
      <c r="I25" s="253"/>
      <c r="J25" s="253"/>
      <c r="K25" s="464"/>
      <c r="L25" s="250"/>
      <c r="M25" s="250"/>
      <c r="N25" s="250"/>
      <c r="O25" s="250"/>
      <c r="P25" s="250"/>
    </row>
    <row r="26" spans="3:16" ht="18.75" customHeight="1">
      <c r="C26" s="251"/>
      <c r="D26" s="239"/>
      <c r="E26" s="243"/>
      <c r="F26" s="252"/>
      <c r="G26" s="253"/>
      <c r="H26" s="252"/>
      <c r="I26" s="253"/>
      <c r="J26" s="253"/>
      <c r="K26" s="464"/>
      <c r="L26" s="250"/>
      <c r="M26" s="250"/>
      <c r="N26" s="250"/>
      <c r="O26" s="250"/>
      <c r="P26" s="250"/>
    </row>
    <row r="27" spans="3:16" ht="18.75" customHeight="1" thickBot="1">
      <c r="C27" s="251" t="s">
        <v>725</v>
      </c>
      <c r="D27" s="246" t="s">
        <v>726</v>
      </c>
      <c r="E27" s="243"/>
      <c r="F27" s="259"/>
      <c r="G27" s="260"/>
      <c r="H27" s="259"/>
      <c r="I27" s="260"/>
      <c r="J27" s="260"/>
      <c r="K27" s="466"/>
      <c r="L27" s="250"/>
      <c r="M27" s="250"/>
      <c r="N27" s="250"/>
      <c r="O27" s="250"/>
      <c r="P27" s="250"/>
    </row>
    <row r="28" spans="3:16" ht="18.75" customHeight="1">
      <c r="C28" s="245" t="s">
        <v>727</v>
      </c>
      <c r="D28" s="246" t="s">
        <v>337</v>
      </c>
      <c r="E28" s="243"/>
      <c r="F28" s="252"/>
      <c r="G28" s="253"/>
      <c r="H28" s="252"/>
      <c r="I28" s="253"/>
      <c r="J28" s="253"/>
      <c r="K28" s="464"/>
      <c r="L28" s="250"/>
      <c r="M28" s="250"/>
      <c r="N28" s="250"/>
      <c r="O28" s="250"/>
      <c r="P28" s="250"/>
    </row>
    <row r="29" spans="3:16" ht="3" customHeight="1">
      <c r="C29" s="239"/>
      <c r="D29" s="239"/>
      <c r="E29" s="239"/>
      <c r="F29" s="252"/>
      <c r="G29" s="252"/>
      <c r="H29" s="252"/>
      <c r="I29" s="252"/>
      <c r="J29" s="252"/>
      <c r="K29" s="252"/>
      <c r="L29" s="250"/>
      <c r="M29" s="250"/>
      <c r="N29" s="250"/>
      <c r="O29" s="250"/>
      <c r="P29" s="250"/>
    </row>
    <row r="30" ht="13.5">
      <c r="E30" s="261" t="s">
        <v>728</v>
      </c>
    </row>
  </sheetData>
  <sheetProtection/>
  <printOptions/>
  <pageMargins left="0.5" right="0.303" top="0.5" bottom="0.55" header="0.5" footer="0.5"/>
  <pageSetup fitToHeight="1" fitToWidth="1" horizontalDpi="600" verticalDpi="600" orientation="landscape" paperSize="5" scale="3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U31"/>
  <sheetViews>
    <sheetView defaultGridColor="0" zoomScale="75" zoomScaleNormal="75" zoomScalePageLayoutView="0" colorId="22" workbookViewId="0" topLeftCell="A1">
      <selection activeCell="C38" sqref="C38"/>
    </sheetView>
  </sheetViews>
  <sheetFormatPr defaultColWidth="8.77734375" defaultRowHeight="15"/>
  <cols>
    <col min="1" max="1" width="4.21484375" style="230" customWidth="1"/>
    <col min="2" max="2" width="3.99609375" style="230" customWidth="1"/>
    <col min="3" max="3" width="30.88671875" style="230" customWidth="1"/>
    <col min="4" max="4" width="0.44140625" style="230" customWidth="1"/>
    <col min="5" max="5" width="7.99609375" style="230" customWidth="1"/>
    <col min="6" max="6" width="0.44140625" style="230" customWidth="1"/>
    <col min="7" max="7" width="12.6640625" style="230" customWidth="1"/>
    <col min="8" max="8" width="2.77734375" style="230" customWidth="1"/>
    <col min="9" max="9" width="12.4453125" style="230" customWidth="1"/>
    <col min="10" max="10" width="2.77734375" style="230" customWidth="1"/>
    <col min="11" max="11" width="13.77734375" style="230" customWidth="1"/>
    <col min="12" max="12" width="2.77734375" style="230" customWidth="1"/>
    <col min="13" max="13" width="13.77734375" style="230" customWidth="1"/>
    <col min="14" max="14" width="2.77734375" style="230" customWidth="1"/>
    <col min="15" max="15" width="12.77734375" style="230" customWidth="1"/>
    <col min="16" max="16" width="2.77734375" style="230" customWidth="1"/>
    <col min="17" max="17" width="12.77734375" style="230" customWidth="1"/>
    <col min="18" max="18" width="3.77734375" style="230" customWidth="1"/>
    <col min="19" max="19" width="9.10546875" style="230" bestFit="1" customWidth="1"/>
    <col min="20" max="16384" width="8.77734375" style="230" customWidth="1"/>
  </cols>
  <sheetData>
    <row r="1" ht="12.75" customHeight="1"/>
    <row r="2" ht="12.75" customHeight="1"/>
    <row r="3" spans="2:21" ht="21">
      <c r="B3" s="418" t="s">
        <v>754</v>
      </c>
      <c r="C3" s="421"/>
      <c r="D3" s="421"/>
      <c r="E3" s="419"/>
      <c r="F3" s="421"/>
      <c r="G3" s="422"/>
      <c r="H3" s="419"/>
      <c r="I3" s="421"/>
      <c r="J3" s="422"/>
      <c r="K3" s="422"/>
      <c r="L3" s="421"/>
      <c r="M3" s="421"/>
      <c r="N3" s="423"/>
      <c r="O3" s="421"/>
      <c r="P3" s="421"/>
      <c r="Q3" s="421"/>
      <c r="R3" s="421"/>
      <c r="S3" s="421"/>
      <c r="T3" s="421"/>
      <c r="U3" s="421"/>
    </row>
    <row r="4" spans="2:18" ht="3" customHeight="1" thickBot="1"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62"/>
      <c r="R4" s="233"/>
    </row>
    <row r="5" spans="1:18" ht="18" customHeight="1" thickBot="1" thickTop="1">
      <c r="A5" s="234"/>
      <c r="B5" s="231"/>
      <c r="D5" s="237"/>
      <c r="E5" s="263"/>
      <c r="F5" s="237"/>
      <c r="G5" s="852" t="s">
        <v>89</v>
      </c>
      <c r="H5" s="842"/>
      <c r="I5" s="842"/>
      <c r="J5" s="842"/>
      <c r="K5" s="842"/>
      <c r="L5" s="842"/>
      <c r="M5" s="842"/>
      <c r="N5" s="853"/>
      <c r="O5" s="852" t="str">
        <f>Expendpast</f>
        <v>          Expended 2016</v>
      </c>
      <c r="P5" s="842"/>
      <c r="Q5" s="842"/>
      <c r="R5" s="843"/>
    </row>
    <row r="6" spans="4:18" ht="3" customHeight="1" thickTop="1">
      <c r="D6" s="237"/>
      <c r="F6" s="237"/>
      <c r="G6" s="10"/>
      <c r="H6" s="6"/>
      <c r="I6" s="10"/>
      <c r="J6" s="6"/>
      <c r="K6" s="856" t="str">
        <f>forpastBy</f>
        <v>for 2016 By</v>
      </c>
      <c r="L6" s="855"/>
      <c r="M6" s="856" t="str">
        <f>totalpast</f>
        <v>Total for 2016</v>
      </c>
      <c r="N6" s="855"/>
      <c r="O6" s="10"/>
      <c r="P6" s="6"/>
      <c r="Q6" s="10"/>
      <c r="R6" s="11"/>
    </row>
    <row r="7" spans="2:18" ht="18" customHeight="1">
      <c r="B7" s="231" t="s">
        <v>730</v>
      </c>
      <c r="C7" s="231" t="s">
        <v>731</v>
      </c>
      <c r="D7" s="237"/>
      <c r="E7" s="238" t="s">
        <v>703</v>
      </c>
      <c r="F7" s="237"/>
      <c r="G7" s="10"/>
      <c r="H7" s="6"/>
      <c r="I7" s="10"/>
      <c r="J7" s="6"/>
      <c r="K7" s="844" t="str">
        <f>I9</f>
        <v>for 2016</v>
      </c>
      <c r="L7" s="845"/>
      <c r="M7" s="844" t="str">
        <f>totalpast</f>
        <v>Total for 2016</v>
      </c>
      <c r="N7" s="845"/>
      <c r="O7" s="844" t="s">
        <v>93</v>
      </c>
      <c r="P7" s="845"/>
      <c r="Q7" s="844" t="s">
        <v>94</v>
      </c>
      <c r="R7" s="848"/>
    </row>
    <row r="8" spans="2:18" ht="18" customHeight="1">
      <c r="B8" s="231"/>
      <c r="C8" s="231"/>
      <c r="D8" s="237"/>
      <c r="E8" s="238"/>
      <c r="F8" s="237"/>
      <c r="G8" s="10"/>
      <c r="H8" s="6"/>
      <c r="I8" s="10"/>
      <c r="J8" s="6"/>
      <c r="K8" s="860" t="s">
        <v>264</v>
      </c>
      <c r="L8" s="845"/>
      <c r="M8" s="844" t="s">
        <v>92</v>
      </c>
      <c r="N8" s="845"/>
      <c r="O8" s="531"/>
      <c r="P8" s="480"/>
      <c r="Q8" s="555"/>
      <c r="R8" s="532"/>
    </row>
    <row r="9" spans="3:18" ht="18" customHeight="1" thickBot="1">
      <c r="C9" s="235"/>
      <c r="D9" s="237"/>
      <c r="E9" s="263"/>
      <c r="F9" s="237"/>
      <c r="G9" s="857" t="str">
        <f>forcurrent</f>
        <v>for 2017</v>
      </c>
      <c r="H9" s="851"/>
      <c r="I9" s="846" t="str">
        <f>forpast</f>
        <v>for 2016</v>
      </c>
      <c r="J9" s="847"/>
      <c r="K9" s="846" t="s">
        <v>95</v>
      </c>
      <c r="L9" s="847"/>
      <c r="M9" s="846" t="s">
        <v>96</v>
      </c>
      <c r="N9" s="847"/>
      <c r="O9" s="846" t="s">
        <v>97</v>
      </c>
      <c r="P9" s="847"/>
      <c r="Q9" s="3"/>
      <c r="R9" s="9"/>
    </row>
    <row r="10" spans="2:18" ht="3" customHeight="1" thickTop="1">
      <c r="B10" s="233"/>
      <c r="C10" s="233"/>
      <c r="D10" s="265"/>
      <c r="E10" s="233"/>
      <c r="F10" s="265"/>
      <c r="G10" s="233"/>
      <c r="H10" s="265"/>
      <c r="I10" s="233"/>
      <c r="J10" s="265"/>
      <c r="K10" s="266"/>
      <c r="L10" s="265"/>
      <c r="M10" s="233"/>
      <c r="N10" s="265"/>
      <c r="O10" s="233"/>
      <c r="P10" s="265"/>
      <c r="Q10" s="262"/>
      <c r="R10" s="461"/>
    </row>
    <row r="11" spans="2:18" ht="18.75" customHeight="1">
      <c r="B11" s="267" t="s">
        <v>732</v>
      </c>
      <c r="C11" s="268"/>
      <c r="D11" s="243"/>
      <c r="E11" s="269" t="s">
        <v>595</v>
      </c>
      <c r="F11" s="253"/>
      <c r="G11" s="258" t="s">
        <v>724</v>
      </c>
      <c r="H11" s="459" t="s">
        <v>171</v>
      </c>
      <c r="I11" s="258" t="s">
        <v>724</v>
      </c>
      <c r="J11" s="475" t="s">
        <v>171</v>
      </c>
      <c r="K11" s="258" t="s">
        <v>724</v>
      </c>
      <c r="L11" s="475" t="s">
        <v>171</v>
      </c>
      <c r="M11" s="258" t="s">
        <v>724</v>
      </c>
      <c r="N11" s="475" t="s">
        <v>171</v>
      </c>
      <c r="O11" s="258" t="s">
        <v>724</v>
      </c>
      <c r="P11" s="475" t="s">
        <v>171</v>
      </c>
      <c r="Q11" s="270" t="s">
        <v>724</v>
      </c>
      <c r="R11" s="477" t="s">
        <v>171</v>
      </c>
    </row>
    <row r="12" spans="3:18" ht="18.75" customHeight="1">
      <c r="C12" s="268" t="s">
        <v>102</v>
      </c>
      <c r="D12" s="243"/>
      <c r="E12" s="269" t="s">
        <v>733</v>
      </c>
      <c r="F12" s="253"/>
      <c r="G12" s="252"/>
      <c r="H12" s="253"/>
      <c r="I12" s="252"/>
      <c r="J12" s="253"/>
      <c r="K12" s="252"/>
      <c r="L12" s="253"/>
      <c r="M12" s="252"/>
      <c r="N12" s="253"/>
      <c r="O12" s="252"/>
      <c r="P12" s="253"/>
      <c r="Q12" s="271"/>
      <c r="R12" s="464"/>
    </row>
    <row r="13" spans="3:18" ht="18.75" customHeight="1">
      <c r="C13" s="268" t="s">
        <v>99</v>
      </c>
      <c r="D13" s="243"/>
      <c r="E13" s="269" t="s">
        <v>734</v>
      </c>
      <c r="F13" s="253"/>
      <c r="G13" s="252"/>
      <c r="H13" s="253"/>
      <c r="I13" s="252"/>
      <c r="J13" s="253"/>
      <c r="K13" s="252"/>
      <c r="L13" s="253"/>
      <c r="M13" s="252"/>
      <c r="N13" s="253"/>
      <c r="O13" s="252"/>
      <c r="P13" s="253"/>
      <c r="Q13" s="271"/>
      <c r="R13" s="464"/>
    </row>
    <row r="14" spans="3:18" ht="18.75" customHeight="1">
      <c r="C14" s="268"/>
      <c r="D14" s="243"/>
      <c r="E14" s="272"/>
      <c r="F14" s="253"/>
      <c r="G14" s="252"/>
      <c r="H14" s="253"/>
      <c r="I14" s="252"/>
      <c r="J14" s="253"/>
      <c r="K14" s="252"/>
      <c r="L14" s="253"/>
      <c r="M14" s="252"/>
      <c r="N14" s="253"/>
      <c r="O14" s="252"/>
      <c r="P14" s="253"/>
      <c r="Q14" s="271"/>
      <c r="R14" s="464"/>
    </row>
    <row r="15" spans="3:18" ht="18.75" customHeight="1">
      <c r="C15" s="268"/>
      <c r="D15" s="243"/>
      <c r="E15" s="272"/>
      <c r="F15" s="253"/>
      <c r="G15" s="252"/>
      <c r="H15" s="253"/>
      <c r="I15" s="252"/>
      <c r="J15" s="253"/>
      <c r="K15" s="252"/>
      <c r="L15" s="253"/>
      <c r="M15" s="252"/>
      <c r="N15" s="253"/>
      <c r="O15" s="252"/>
      <c r="P15" s="253"/>
      <c r="Q15" s="271"/>
      <c r="R15" s="464"/>
    </row>
    <row r="16" spans="3:18" ht="18.75" customHeight="1">
      <c r="C16" s="268"/>
      <c r="D16" s="243"/>
      <c r="E16" s="272"/>
      <c r="F16" s="253"/>
      <c r="G16" s="252"/>
      <c r="H16" s="253"/>
      <c r="I16" s="252"/>
      <c r="J16" s="253"/>
      <c r="K16" s="252"/>
      <c r="L16" s="253"/>
      <c r="M16" s="252"/>
      <c r="N16" s="253"/>
      <c r="O16" s="252"/>
      <c r="P16" s="253"/>
      <c r="Q16" s="271"/>
      <c r="R16" s="464"/>
    </row>
    <row r="17" spans="2:18" ht="18.75" customHeight="1">
      <c r="B17" s="273" t="s">
        <v>735</v>
      </c>
      <c r="C17" s="239"/>
      <c r="D17" s="243"/>
      <c r="E17" s="269" t="s">
        <v>595</v>
      </c>
      <c r="F17" s="253"/>
      <c r="G17" s="258" t="s">
        <v>724</v>
      </c>
      <c r="H17" s="459" t="s">
        <v>171</v>
      </c>
      <c r="I17" s="258" t="s">
        <v>724</v>
      </c>
      <c r="J17" s="475" t="s">
        <v>171</v>
      </c>
      <c r="K17" s="258" t="s">
        <v>724</v>
      </c>
      <c r="L17" s="475" t="s">
        <v>171</v>
      </c>
      <c r="M17" s="258" t="s">
        <v>724</v>
      </c>
      <c r="N17" s="475" t="s">
        <v>171</v>
      </c>
      <c r="O17" s="258" t="s">
        <v>724</v>
      </c>
      <c r="P17" s="475" t="s">
        <v>171</v>
      </c>
      <c r="Q17" s="274" t="s">
        <v>724</v>
      </c>
      <c r="R17" s="477" t="s">
        <v>171</v>
      </c>
    </row>
    <row r="18" spans="3:18" ht="18.75" customHeight="1">
      <c r="C18" s="239" t="s">
        <v>169</v>
      </c>
      <c r="D18" s="243"/>
      <c r="E18" s="269" t="s">
        <v>736</v>
      </c>
      <c r="F18" s="253"/>
      <c r="G18" s="252"/>
      <c r="H18" s="253"/>
      <c r="I18" s="252"/>
      <c r="J18" s="253"/>
      <c r="K18" s="252"/>
      <c r="L18" s="253"/>
      <c r="M18" s="252"/>
      <c r="N18" s="253"/>
      <c r="O18" s="252"/>
      <c r="P18" s="253"/>
      <c r="Q18" s="275"/>
      <c r="R18" s="464"/>
    </row>
    <row r="19" spans="3:18" ht="18.75" customHeight="1">
      <c r="C19" s="239" t="s">
        <v>170</v>
      </c>
      <c r="D19" s="243"/>
      <c r="E19" s="269" t="s">
        <v>737</v>
      </c>
      <c r="F19" s="253"/>
      <c r="G19" s="252"/>
      <c r="H19" s="253"/>
      <c r="I19" s="252"/>
      <c r="J19" s="253"/>
      <c r="K19" s="252"/>
      <c r="L19" s="253"/>
      <c r="M19" s="252"/>
      <c r="N19" s="253"/>
      <c r="O19" s="252"/>
      <c r="P19" s="253"/>
      <c r="Q19" s="271"/>
      <c r="R19" s="464"/>
    </row>
    <row r="20" spans="3:19" ht="18.75" customHeight="1">
      <c r="C20" s="239" t="s">
        <v>738</v>
      </c>
      <c r="D20" s="243"/>
      <c r="E20" s="269" t="s">
        <v>739</v>
      </c>
      <c r="F20" s="253"/>
      <c r="G20" s="252"/>
      <c r="H20" s="253"/>
      <c r="I20" s="252"/>
      <c r="J20" s="253"/>
      <c r="K20" s="252"/>
      <c r="L20" s="253"/>
      <c r="M20" s="252"/>
      <c r="N20" s="253"/>
      <c r="O20" s="252"/>
      <c r="P20" s="253"/>
      <c r="Q20" s="271"/>
      <c r="R20" s="464"/>
      <c r="S20" s="473"/>
    </row>
    <row r="21" spans="3:18" ht="18.75" customHeight="1">
      <c r="C21" s="409"/>
      <c r="D21" s="243"/>
      <c r="E21" s="410"/>
      <c r="F21" s="253"/>
      <c r="G21" s="252"/>
      <c r="H21" s="253"/>
      <c r="I21" s="252"/>
      <c r="J21" s="253"/>
      <c r="K21" s="252"/>
      <c r="L21" s="253"/>
      <c r="M21" s="252"/>
      <c r="N21" s="253"/>
      <c r="O21" s="252"/>
      <c r="P21" s="253"/>
      <c r="Q21" s="271"/>
      <c r="R21" s="465"/>
    </row>
    <row r="22" spans="3:18" ht="18.75" customHeight="1">
      <c r="C22" s="239"/>
      <c r="D22" s="243"/>
      <c r="E22" s="268"/>
      <c r="F22" s="253"/>
      <c r="G22" s="252"/>
      <c r="H22" s="253"/>
      <c r="I22" s="252"/>
      <c r="J22" s="253"/>
      <c r="K22" s="252"/>
      <c r="L22" s="253"/>
      <c r="M22" s="252"/>
      <c r="N22" s="253"/>
      <c r="O22" s="252"/>
      <c r="P22" s="253"/>
      <c r="Q22" s="275"/>
      <c r="R22" s="464"/>
    </row>
    <row r="23" spans="2:18" ht="18.75" customHeight="1">
      <c r="B23" s="273" t="s">
        <v>740</v>
      </c>
      <c r="C23" s="239"/>
      <c r="D23" s="243"/>
      <c r="E23" s="268"/>
      <c r="F23" s="253"/>
      <c r="G23" s="258" t="s">
        <v>724</v>
      </c>
      <c r="H23" s="475" t="s">
        <v>171</v>
      </c>
      <c r="I23" s="258" t="s">
        <v>724</v>
      </c>
      <c r="J23" s="475" t="s">
        <v>171</v>
      </c>
      <c r="K23" s="258" t="s">
        <v>724</v>
      </c>
      <c r="L23" s="475" t="s">
        <v>171</v>
      </c>
      <c r="M23" s="469" t="s">
        <v>724</v>
      </c>
      <c r="N23" s="475" t="s">
        <v>171</v>
      </c>
      <c r="O23" s="469" t="s">
        <v>724</v>
      </c>
      <c r="P23" s="475" t="s">
        <v>171</v>
      </c>
      <c r="Q23" s="469" t="s">
        <v>724</v>
      </c>
      <c r="R23" s="477" t="s">
        <v>171</v>
      </c>
    </row>
    <row r="24" spans="3:18" ht="18.75" customHeight="1">
      <c r="C24" s="239" t="s">
        <v>177</v>
      </c>
      <c r="D24" s="243"/>
      <c r="E24" s="269" t="s">
        <v>741</v>
      </c>
      <c r="F24" s="253"/>
      <c r="G24" s="252"/>
      <c r="H24" s="253"/>
      <c r="I24" s="252"/>
      <c r="J24" s="253"/>
      <c r="K24" s="252"/>
      <c r="L24" s="253"/>
      <c r="M24" s="252"/>
      <c r="N24" s="253"/>
      <c r="O24" s="252"/>
      <c r="P24" s="253"/>
      <c r="Q24" s="274" t="s">
        <v>724</v>
      </c>
      <c r="R24" s="476" t="s">
        <v>171</v>
      </c>
    </row>
    <row r="25" spans="3:18" ht="18.75" customHeight="1">
      <c r="C25" s="230" t="s">
        <v>742</v>
      </c>
      <c r="D25" s="237"/>
      <c r="E25" s="231"/>
      <c r="F25" s="256"/>
      <c r="G25" s="250"/>
      <c r="H25" s="256"/>
      <c r="I25" s="250"/>
      <c r="J25" s="256"/>
      <c r="K25" s="250"/>
      <c r="L25" s="256"/>
      <c r="M25" s="250"/>
      <c r="N25" s="256"/>
      <c r="O25" s="250"/>
      <c r="P25" s="256"/>
      <c r="Q25" s="276"/>
      <c r="R25" s="474"/>
    </row>
    <row r="26" spans="3:18" ht="18.75" customHeight="1">
      <c r="C26" s="239" t="s">
        <v>743</v>
      </c>
      <c r="D26" s="243"/>
      <c r="E26" s="269" t="s">
        <v>744</v>
      </c>
      <c r="F26" s="253"/>
      <c r="G26" s="252"/>
      <c r="H26" s="253"/>
      <c r="I26" s="252"/>
      <c r="J26" s="253"/>
      <c r="K26" s="252"/>
      <c r="L26" s="253"/>
      <c r="M26" s="252"/>
      <c r="N26" s="253"/>
      <c r="O26" s="252"/>
      <c r="P26" s="253"/>
      <c r="Q26" s="274" t="s">
        <v>724</v>
      </c>
      <c r="R26" s="476" t="s">
        <v>171</v>
      </c>
    </row>
    <row r="27" spans="3:18" ht="18.75" customHeight="1">
      <c r="C27" s="239" t="s">
        <v>179</v>
      </c>
      <c r="D27" s="243"/>
      <c r="E27" s="269" t="s">
        <v>745</v>
      </c>
      <c r="F27" s="253"/>
      <c r="G27" s="252"/>
      <c r="H27" s="253"/>
      <c r="I27" s="252"/>
      <c r="J27" s="253"/>
      <c r="K27" s="252"/>
      <c r="L27" s="253"/>
      <c r="M27" s="252"/>
      <c r="N27" s="253"/>
      <c r="O27" s="252"/>
      <c r="P27" s="253"/>
      <c r="Q27" s="274" t="s">
        <v>724</v>
      </c>
      <c r="R27" s="476" t="s">
        <v>171</v>
      </c>
    </row>
    <row r="28" spans="3:18" ht="18.75" customHeight="1">
      <c r="C28" s="277" t="s">
        <v>180</v>
      </c>
      <c r="D28" s="243"/>
      <c r="E28" s="269" t="s">
        <v>746</v>
      </c>
      <c r="F28" s="253"/>
      <c r="G28" s="252"/>
      <c r="H28" s="253"/>
      <c r="I28" s="252"/>
      <c r="J28" s="253"/>
      <c r="K28" s="252"/>
      <c r="L28" s="253"/>
      <c r="M28" s="252"/>
      <c r="N28" s="253"/>
      <c r="O28" s="252"/>
      <c r="P28" s="253"/>
      <c r="Q28" s="274" t="s">
        <v>724</v>
      </c>
      <c r="R28" s="476" t="s">
        <v>171</v>
      </c>
    </row>
    <row r="29" spans="3:18" ht="18.75" customHeight="1" thickBot="1">
      <c r="C29" s="239"/>
      <c r="D29" s="243"/>
      <c r="E29" s="272"/>
      <c r="F29" s="253"/>
      <c r="G29" s="252"/>
      <c r="H29" s="253"/>
      <c r="I29" s="252"/>
      <c r="J29" s="253"/>
      <c r="K29" s="252"/>
      <c r="L29" s="253"/>
      <c r="M29" s="252"/>
      <c r="N29" s="253"/>
      <c r="O29" s="252"/>
      <c r="P29" s="253"/>
      <c r="Q29" s="274" t="s">
        <v>724</v>
      </c>
      <c r="R29" s="478" t="s">
        <v>171</v>
      </c>
    </row>
    <row r="30" spans="3:17" ht="3" customHeight="1" thickTop="1">
      <c r="C30" s="239"/>
      <c r="D30" s="239"/>
      <c r="E30" s="239"/>
      <c r="F30" s="239"/>
      <c r="G30" s="239"/>
      <c r="H30" s="243"/>
      <c r="I30" s="239"/>
      <c r="J30" s="243"/>
      <c r="K30" s="239"/>
      <c r="L30" s="243"/>
      <c r="M30" s="239"/>
      <c r="N30" s="239"/>
      <c r="O30" s="239"/>
      <c r="P30" s="243"/>
      <c r="Q30" s="251"/>
    </row>
    <row r="31" ht="13.5">
      <c r="I31" s="261" t="s">
        <v>747</v>
      </c>
    </row>
  </sheetData>
  <sheetProtection/>
  <mergeCells count="15">
    <mergeCell ref="K7:L7"/>
    <mergeCell ref="M7:N7"/>
    <mergeCell ref="O7:P7"/>
    <mergeCell ref="Q7:R7"/>
    <mergeCell ref="O5:R5"/>
    <mergeCell ref="G5:N5"/>
    <mergeCell ref="K6:L6"/>
    <mergeCell ref="M6:N6"/>
    <mergeCell ref="O9:P9"/>
    <mergeCell ref="G9:H9"/>
    <mergeCell ref="I9:J9"/>
    <mergeCell ref="K9:L9"/>
    <mergeCell ref="M9:N9"/>
    <mergeCell ref="K8:L8"/>
    <mergeCell ref="M8:N8"/>
  </mergeCells>
  <printOptions/>
  <pageMargins left="0.5" right="0.303" top="0.5" bottom="0.55" header="0.5" footer="0.5"/>
  <pageSetup fitToHeight="1" fitToWidth="1" horizontalDpi="600" verticalDpi="600" orientation="landscape" paperSize="5" scale="31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39"/>
  <sheetViews>
    <sheetView defaultGridColor="0" zoomScale="68" zoomScaleNormal="68" zoomScalePageLayoutView="0" colorId="22" workbookViewId="0" topLeftCell="A1">
      <selection activeCell="C38" sqref="C38"/>
    </sheetView>
  </sheetViews>
  <sheetFormatPr defaultColWidth="8.77734375" defaultRowHeight="15"/>
  <cols>
    <col min="1" max="1" width="1.4375" style="230" customWidth="1"/>
    <col min="2" max="2" width="2.21484375" style="230" customWidth="1"/>
    <col min="3" max="3" width="3.21484375" style="230" customWidth="1"/>
    <col min="4" max="4" width="37.77734375" style="230" customWidth="1"/>
    <col min="5" max="5" width="0.44140625" style="230" customWidth="1"/>
    <col min="6" max="6" width="7.99609375" style="230" customWidth="1"/>
    <col min="7" max="7" width="0.44140625" style="230" customWidth="1"/>
    <col min="8" max="8" width="12.77734375" style="230" customWidth="1"/>
    <col min="9" max="9" width="3.77734375" style="230" customWidth="1"/>
    <col min="10" max="10" width="13.3359375" style="230" customWidth="1"/>
    <col min="11" max="11" width="3.77734375" style="230" customWidth="1"/>
    <col min="12" max="12" width="13.21484375" style="230" customWidth="1"/>
    <col min="13" max="13" width="3.77734375" style="230" customWidth="1"/>
    <col min="14" max="14" width="12.88671875" style="230" customWidth="1"/>
    <col min="15" max="15" width="3.77734375" style="230" customWidth="1"/>
    <col min="16" max="16" width="12.88671875" style="230" customWidth="1"/>
    <col min="17" max="17" width="3.77734375" style="230" customWidth="1"/>
    <col min="18" max="18" width="13.3359375" style="230" customWidth="1"/>
    <col min="19" max="19" width="3.77734375" style="230" customWidth="1"/>
    <col min="20" max="20" width="9.10546875" style="230" bestFit="1" customWidth="1"/>
    <col min="21" max="16384" width="8.77734375" style="230" customWidth="1"/>
  </cols>
  <sheetData>
    <row r="1" ht="12.75" customHeight="1">
      <c r="S1" s="512" t="s">
        <v>86</v>
      </c>
    </row>
    <row r="2" ht="12.75" customHeight="1"/>
    <row r="3" spans="3:22" ht="21">
      <c r="C3" s="418" t="s">
        <v>755</v>
      </c>
      <c r="D3" s="421"/>
      <c r="E3" s="421"/>
      <c r="F3" s="419"/>
      <c r="G3" s="421"/>
      <c r="H3" s="422"/>
      <c r="I3" s="419"/>
      <c r="J3" s="421"/>
      <c r="K3" s="422"/>
      <c r="L3" s="422"/>
      <c r="M3" s="421"/>
      <c r="N3" s="232"/>
      <c r="O3" s="423"/>
      <c r="P3" s="232"/>
      <c r="Q3" s="421"/>
      <c r="R3" s="421"/>
      <c r="S3" s="421"/>
      <c r="T3" s="421"/>
      <c r="U3" s="421"/>
      <c r="V3" s="421"/>
    </row>
    <row r="4" spans="3:19" ht="3" customHeight="1" thickBot="1"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513"/>
    </row>
    <row r="5" spans="1:19" ht="16.5" customHeight="1" thickBot="1" thickTop="1">
      <c r="A5" s="234"/>
      <c r="C5" s="231"/>
      <c r="E5" s="237"/>
      <c r="F5" s="263"/>
      <c r="G5" s="237"/>
      <c r="H5" s="852" t="s">
        <v>89</v>
      </c>
      <c r="I5" s="842"/>
      <c r="J5" s="842"/>
      <c r="K5" s="842"/>
      <c r="L5" s="842"/>
      <c r="M5" s="842"/>
      <c r="N5" s="842"/>
      <c r="O5" s="853"/>
      <c r="P5" s="852" t="str">
        <f>Expendpast</f>
        <v>          Expended 2016</v>
      </c>
      <c r="Q5" s="842"/>
      <c r="R5" s="842"/>
      <c r="S5" s="843"/>
    </row>
    <row r="6" spans="5:19" ht="3" customHeight="1" thickTop="1">
      <c r="E6" s="237"/>
      <c r="G6" s="237"/>
      <c r="H6" s="10"/>
      <c r="I6" s="6"/>
      <c r="J6" s="10"/>
      <c r="K6" s="6"/>
      <c r="L6" s="856" t="str">
        <f>forpastBy</f>
        <v>for 2016 By</v>
      </c>
      <c r="M6" s="855"/>
      <c r="N6" s="856" t="str">
        <f>totalpast</f>
        <v>Total for 2016</v>
      </c>
      <c r="O6" s="855"/>
      <c r="P6" s="10"/>
      <c r="Q6" s="6"/>
      <c r="R6" s="10"/>
      <c r="S6" s="11"/>
    </row>
    <row r="7" spans="3:19" ht="15">
      <c r="C7" s="231" t="s">
        <v>730</v>
      </c>
      <c r="D7" s="231" t="s">
        <v>731</v>
      </c>
      <c r="E7" s="237"/>
      <c r="F7" s="238" t="s">
        <v>703</v>
      </c>
      <c r="G7" s="237"/>
      <c r="H7" s="10"/>
      <c r="I7" s="6"/>
      <c r="J7" s="10"/>
      <c r="K7" s="6"/>
      <c r="L7" s="844" t="str">
        <f>J9</f>
        <v>for 2016</v>
      </c>
      <c r="M7" s="845"/>
      <c r="N7" s="844" t="str">
        <f>totalpast</f>
        <v>Total for 2016</v>
      </c>
      <c r="O7" s="845"/>
      <c r="P7" s="844" t="s">
        <v>93</v>
      </c>
      <c r="Q7" s="845"/>
      <c r="R7" s="844" t="s">
        <v>94</v>
      </c>
      <c r="S7" s="848"/>
    </row>
    <row r="8" spans="3:19" ht="15">
      <c r="C8" s="231"/>
      <c r="D8" s="231"/>
      <c r="E8" s="237"/>
      <c r="F8" s="238"/>
      <c r="G8" s="473"/>
      <c r="H8" s="10"/>
      <c r="I8" s="6"/>
      <c r="J8" s="10"/>
      <c r="K8" s="6"/>
      <c r="L8" s="860" t="s">
        <v>264</v>
      </c>
      <c r="M8" s="845"/>
      <c r="N8" s="844" t="s">
        <v>92</v>
      </c>
      <c r="O8" s="845"/>
      <c r="P8" s="531"/>
      <c r="Q8" s="480"/>
      <c r="R8" s="555"/>
      <c r="S8" s="532"/>
    </row>
    <row r="9" spans="4:19" ht="15.75" thickBot="1">
      <c r="D9" s="235"/>
      <c r="E9" s="237"/>
      <c r="F9" s="278"/>
      <c r="G9" s="279"/>
      <c r="H9" s="857" t="str">
        <f>forcurrent</f>
        <v>for 2017</v>
      </c>
      <c r="I9" s="851"/>
      <c r="J9" s="846" t="str">
        <f>forpast</f>
        <v>for 2016</v>
      </c>
      <c r="K9" s="847"/>
      <c r="L9" s="846" t="s">
        <v>95</v>
      </c>
      <c r="M9" s="847"/>
      <c r="N9" s="846" t="s">
        <v>96</v>
      </c>
      <c r="O9" s="847"/>
      <c r="P9" s="846" t="s">
        <v>97</v>
      </c>
      <c r="Q9" s="847"/>
      <c r="R9" s="3"/>
      <c r="S9" s="9"/>
    </row>
    <row r="10" spans="3:19" ht="3" customHeight="1" thickTop="1">
      <c r="C10" s="233"/>
      <c r="D10" s="233"/>
      <c r="E10" s="265"/>
      <c r="F10" s="233"/>
      <c r="G10" s="265"/>
      <c r="H10" s="233"/>
      <c r="I10" s="265"/>
      <c r="J10" s="233"/>
      <c r="K10" s="265"/>
      <c r="L10" s="266"/>
      <c r="M10" s="265"/>
      <c r="N10" s="233"/>
      <c r="O10" s="265"/>
      <c r="P10" s="233"/>
      <c r="Q10" s="265"/>
      <c r="R10" s="262"/>
      <c r="S10" s="265"/>
    </row>
    <row r="11" spans="3:19" ht="18.75" customHeight="1">
      <c r="C11" s="272" t="s">
        <v>750</v>
      </c>
      <c r="D11" s="268"/>
      <c r="E11" s="243"/>
      <c r="F11" s="280" t="s">
        <v>595</v>
      </c>
      <c r="G11" s="253"/>
      <c r="H11" s="258" t="s">
        <v>724</v>
      </c>
      <c r="I11" s="471" t="s">
        <v>171</v>
      </c>
      <c r="J11" s="258" t="s">
        <v>724</v>
      </c>
      <c r="K11" s="472" t="s">
        <v>171</v>
      </c>
      <c r="L11" s="258" t="s">
        <v>724</v>
      </c>
      <c r="M11" s="472" t="s">
        <v>171</v>
      </c>
      <c r="N11" s="258" t="s">
        <v>724</v>
      </c>
      <c r="O11" s="472" t="s">
        <v>171</v>
      </c>
      <c r="P11" s="258" t="s">
        <v>724</v>
      </c>
      <c r="Q11" s="472" t="s">
        <v>171</v>
      </c>
      <c r="R11" s="270" t="s">
        <v>724</v>
      </c>
      <c r="S11" s="511" t="s">
        <v>171</v>
      </c>
    </row>
    <row r="12" spans="3:19" ht="18.75" customHeight="1">
      <c r="C12" s="239"/>
      <c r="D12" s="267" t="s">
        <v>751</v>
      </c>
      <c r="E12" s="243"/>
      <c r="F12" s="280" t="s">
        <v>595</v>
      </c>
      <c r="G12" s="253"/>
      <c r="H12" s="258" t="s">
        <v>724</v>
      </c>
      <c r="I12" s="471" t="s">
        <v>171</v>
      </c>
      <c r="J12" s="258" t="s">
        <v>724</v>
      </c>
      <c r="K12" s="472" t="s">
        <v>171</v>
      </c>
      <c r="L12" s="258" t="s">
        <v>724</v>
      </c>
      <c r="M12" s="472" t="s">
        <v>171</v>
      </c>
      <c r="N12" s="258" t="s">
        <v>724</v>
      </c>
      <c r="O12" s="472" t="s">
        <v>171</v>
      </c>
      <c r="P12" s="258" t="s">
        <v>724</v>
      </c>
      <c r="Q12" s="472" t="s">
        <v>171</v>
      </c>
      <c r="R12" s="270" t="s">
        <v>724</v>
      </c>
      <c r="S12" s="507" t="s">
        <v>171</v>
      </c>
    </row>
    <row r="13" spans="4:19" ht="18.75" customHeight="1">
      <c r="D13" s="268" t="s">
        <v>130</v>
      </c>
      <c r="E13" s="243"/>
      <c r="F13" s="280" t="s">
        <v>757</v>
      </c>
      <c r="G13" s="253"/>
      <c r="H13" s="252"/>
      <c r="I13" s="253"/>
      <c r="J13" s="252"/>
      <c r="K13" s="253"/>
      <c r="L13" s="258" t="s">
        <v>724</v>
      </c>
      <c r="M13" s="472" t="s">
        <v>171</v>
      </c>
      <c r="N13" s="252"/>
      <c r="O13" s="253"/>
      <c r="P13" s="252"/>
      <c r="Q13" s="472" t="s">
        <v>86</v>
      </c>
      <c r="R13" s="270" t="s">
        <v>724</v>
      </c>
      <c r="S13" s="507" t="s">
        <v>171</v>
      </c>
    </row>
    <row r="14" spans="4:19" ht="18.75" customHeight="1">
      <c r="D14" s="233"/>
      <c r="E14" s="265"/>
      <c r="F14" s="527"/>
      <c r="G14" s="528"/>
      <c r="H14" s="527"/>
      <c r="I14" s="528"/>
      <c r="J14" s="527"/>
      <c r="K14" s="528"/>
      <c r="L14" s="258" t="s">
        <v>724</v>
      </c>
      <c r="M14" s="472" t="s">
        <v>171</v>
      </c>
      <c r="N14" s="258"/>
      <c r="O14" s="472"/>
      <c r="P14" s="469"/>
      <c r="Q14" s="472"/>
      <c r="R14" s="470" t="s">
        <v>724</v>
      </c>
      <c r="S14" s="507" t="s">
        <v>171</v>
      </c>
    </row>
    <row r="15" spans="4:19" ht="18.75" customHeight="1">
      <c r="D15" s="268"/>
      <c r="E15" s="243"/>
      <c r="F15" s="280"/>
      <c r="G15" s="253"/>
      <c r="H15" s="252"/>
      <c r="I15" s="253"/>
      <c r="J15" s="252"/>
      <c r="K15" s="253"/>
      <c r="L15" s="258" t="s">
        <v>724</v>
      </c>
      <c r="M15" s="472" t="s">
        <v>171</v>
      </c>
      <c r="N15" s="252"/>
      <c r="O15" s="253"/>
      <c r="P15" s="252"/>
      <c r="Q15" s="243"/>
      <c r="R15" s="270" t="s">
        <v>724</v>
      </c>
      <c r="S15" s="507" t="s">
        <v>171</v>
      </c>
    </row>
    <row r="16" spans="4:19" ht="18.75" customHeight="1">
      <c r="D16" s="268"/>
      <c r="E16" s="243"/>
      <c r="F16" s="282"/>
      <c r="G16" s="253"/>
      <c r="H16" s="252"/>
      <c r="I16" s="253"/>
      <c r="J16" s="252"/>
      <c r="K16" s="253"/>
      <c r="L16" s="258" t="s">
        <v>724</v>
      </c>
      <c r="M16" s="472" t="s">
        <v>171</v>
      </c>
      <c r="N16" s="252"/>
      <c r="O16" s="253"/>
      <c r="P16" s="252"/>
      <c r="Q16" s="243"/>
      <c r="R16" s="270" t="s">
        <v>724</v>
      </c>
      <c r="S16" s="507" t="s">
        <v>171</v>
      </c>
    </row>
    <row r="17" spans="4:19" ht="18.75" customHeight="1">
      <c r="D17" s="239"/>
      <c r="E17" s="243"/>
      <c r="F17" s="282"/>
      <c r="G17" s="253"/>
      <c r="H17" s="252"/>
      <c r="I17" s="253"/>
      <c r="J17" s="252"/>
      <c r="K17" s="253"/>
      <c r="L17" s="258" t="s">
        <v>724</v>
      </c>
      <c r="M17" s="472" t="s">
        <v>171</v>
      </c>
      <c r="N17" s="252"/>
      <c r="O17" s="253"/>
      <c r="P17" s="252"/>
      <c r="Q17" s="243"/>
      <c r="R17" s="270" t="s">
        <v>724</v>
      </c>
      <c r="S17" s="507" t="s">
        <v>171</v>
      </c>
    </row>
    <row r="18" spans="4:19" ht="18.75" customHeight="1">
      <c r="D18" s="239"/>
      <c r="E18" s="243"/>
      <c r="F18" s="282"/>
      <c r="G18" s="253"/>
      <c r="H18" s="252"/>
      <c r="I18" s="253"/>
      <c r="J18" s="252"/>
      <c r="K18" s="253"/>
      <c r="L18" s="258" t="s">
        <v>724</v>
      </c>
      <c r="M18" s="472" t="s">
        <v>171</v>
      </c>
      <c r="N18" s="252"/>
      <c r="O18" s="253"/>
      <c r="P18" s="252"/>
      <c r="Q18" s="243"/>
      <c r="R18" s="270" t="s">
        <v>724</v>
      </c>
      <c r="S18" s="507" t="s">
        <v>171</v>
      </c>
    </row>
    <row r="19" spans="3:19" ht="18.75" customHeight="1">
      <c r="C19" s="273"/>
      <c r="D19" s="267" t="s">
        <v>758</v>
      </c>
      <c r="E19" s="243"/>
      <c r="F19" s="280" t="s">
        <v>595</v>
      </c>
      <c r="G19" s="253"/>
      <c r="H19" s="258" t="s">
        <v>724</v>
      </c>
      <c r="I19" s="471" t="s">
        <v>171</v>
      </c>
      <c r="J19" s="258" t="s">
        <v>724</v>
      </c>
      <c r="K19" s="472" t="s">
        <v>171</v>
      </c>
      <c r="L19" s="258" t="s">
        <v>724</v>
      </c>
      <c r="M19" s="472" t="s">
        <v>171</v>
      </c>
      <c r="N19" s="258" t="s">
        <v>724</v>
      </c>
      <c r="O19" s="472" t="s">
        <v>171</v>
      </c>
      <c r="P19" s="258" t="s">
        <v>724</v>
      </c>
      <c r="Q19" s="472" t="s">
        <v>171</v>
      </c>
      <c r="R19" s="270" t="s">
        <v>724</v>
      </c>
      <c r="S19" s="507" t="s">
        <v>171</v>
      </c>
    </row>
    <row r="20" spans="4:19" ht="18.75" customHeight="1">
      <c r="D20" s="283" t="s">
        <v>759</v>
      </c>
      <c r="E20" s="237"/>
      <c r="F20" s="250"/>
      <c r="G20" s="256"/>
      <c r="H20" s="250"/>
      <c r="I20" s="256"/>
      <c r="J20" s="250"/>
      <c r="K20" s="256"/>
      <c r="L20" s="250"/>
      <c r="M20" s="256"/>
      <c r="N20" s="250"/>
      <c r="O20" s="256"/>
      <c r="P20" s="250"/>
      <c r="Q20" s="237"/>
      <c r="R20" s="264"/>
      <c r="S20" s="508"/>
    </row>
    <row r="21" spans="4:19" ht="18.75" customHeight="1">
      <c r="D21" s="268" t="s">
        <v>760</v>
      </c>
      <c r="E21" s="243"/>
      <c r="F21" s="280" t="s">
        <v>761</v>
      </c>
      <c r="G21" s="253"/>
      <c r="H21" s="252"/>
      <c r="I21" s="253"/>
      <c r="J21" s="252"/>
      <c r="K21" s="253"/>
      <c r="L21" s="281"/>
      <c r="M21" s="253"/>
      <c r="N21" s="252"/>
      <c r="O21" s="253"/>
      <c r="P21" s="252"/>
      <c r="Q21" s="243"/>
      <c r="R21" s="251"/>
      <c r="S21" s="509"/>
    </row>
    <row r="22" spans="4:19" ht="18.75" customHeight="1">
      <c r="D22" s="268" t="s">
        <v>762</v>
      </c>
      <c r="E22" s="243"/>
      <c r="F22" s="280" t="s">
        <v>763</v>
      </c>
      <c r="G22" s="253"/>
      <c r="H22" s="252"/>
      <c r="I22" s="253"/>
      <c r="J22" s="252"/>
      <c r="K22" s="253"/>
      <c r="L22" s="252"/>
      <c r="M22" s="253"/>
      <c r="N22" s="252"/>
      <c r="O22" s="253"/>
      <c r="P22" s="252"/>
      <c r="Q22" s="243"/>
      <c r="R22" s="251"/>
      <c r="S22" s="509"/>
    </row>
    <row r="23" spans="4:19" ht="18.75" customHeight="1">
      <c r="D23" s="283" t="s">
        <v>764</v>
      </c>
      <c r="E23" s="237"/>
      <c r="F23" s="250"/>
      <c r="G23" s="256"/>
      <c r="H23" s="250"/>
      <c r="I23" s="256"/>
      <c r="J23" s="250"/>
      <c r="K23" s="256"/>
      <c r="L23" s="250"/>
      <c r="M23" s="256"/>
      <c r="N23" s="250"/>
      <c r="O23" s="256"/>
      <c r="P23" s="250"/>
      <c r="Q23" s="237"/>
      <c r="R23" s="264"/>
      <c r="S23" s="508"/>
    </row>
    <row r="24" spans="4:19" ht="18.75" customHeight="1">
      <c r="D24" s="268" t="s">
        <v>765</v>
      </c>
      <c r="E24" s="243"/>
      <c r="F24" s="280" t="s">
        <v>766</v>
      </c>
      <c r="G24" s="253"/>
      <c r="H24" s="252"/>
      <c r="I24" s="253"/>
      <c r="J24" s="252"/>
      <c r="K24" s="253"/>
      <c r="L24" s="281"/>
      <c r="M24" s="253"/>
      <c r="N24" s="252"/>
      <c r="O24" s="253"/>
      <c r="P24" s="252"/>
      <c r="Q24" s="243"/>
      <c r="R24" s="251"/>
      <c r="S24" s="509"/>
    </row>
    <row r="25" spans="4:19" ht="18.75" customHeight="1">
      <c r="D25" s="239"/>
      <c r="E25" s="243"/>
      <c r="F25" s="284"/>
      <c r="G25" s="253"/>
      <c r="H25" s="252"/>
      <c r="I25" s="253"/>
      <c r="J25" s="252"/>
      <c r="K25" s="253"/>
      <c r="L25" s="252"/>
      <c r="M25" s="253"/>
      <c r="N25" s="252"/>
      <c r="O25" s="253"/>
      <c r="P25" s="252"/>
      <c r="Q25" s="243"/>
      <c r="R25" s="241"/>
      <c r="S25" s="509"/>
    </row>
    <row r="26" spans="4:19" ht="18.75" customHeight="1">
      <c r="D26" s="239"/>
      <c r="E26" s="243"/>
      <c r="F26" s="284"/>
      <c r="G26" s="253"/>
      <c r="H26" s="252"/>
      <c r="I26" s="253"/>
      <c r="J26" s="252"/>
      <c r="K26" s="253"/>
      <c r="L26" s="252"/>
      <c r="M26" s="253"/>
      <c r="N26" s="252"/>
      <c r="O26" s="253"/>
      <c r="P26" s="252"/>
      <c r="Q26" s="243"/>
      <c r="R26" s="241"/>
      <c r="S26" s="509"/>
    </row>
    <row r="27" spans="4:19" ht="18.75" customHeight="1">
      <c r="D27" s="272" t="s">
        <v>767</v>
      </c>
      <c r="E27" s="243"/>
      <c r="F27" s="280" t="s">
        <v>768</v>
      </c>
      <c r="G27" s="253"/>
      <c r="H27" s="252"/>
      <c r="I27" s="253"/>
      <c r="J27" s="252"/>
      <c r="K27" s="253"/>
      <c r="L27" s="252"/>
      <c r="M27" s="253"/>
      <c r="N27" s="252"/>
      <c r="O27" s="253"/>
      <c r="P27" s="252"/>
      <c r="Q27" s="243"/>
      <c r="R27" s="241"/>
      <c r="S27" s="510"/>
    </row>
    <row r="28" spans="4:19" ht="18.75" customHeight="1">
      <c r="D28" s="272" t="s">
        <v>769</v>
      </c>
      <c r="E28" s="243"/>
      <c r="F28" s="280" t="s">
        <v>770</v>
      </c>
      <c r="G28" s="253"/>
      <c r="H28" s="252"/>
      <c r="I28" s="253"/>
      <c r="J28" s="252"/>
      <c r="K28" s="253"/>
      <c r="L28" s="258" t="s">
        <v>724</v>
      </c>
      <c r="M28" s="472" t="s">
        <v>171</v>
      </c>
      <c r="N28" s="252"/>
      <c r="O28" s="253"/>
      <c r="P28" s="252"/>
      <c r="Q28" s="243"/>
      <c r="R28" s="285" t="s">
        <v>724</v>
      </c>
      <c r="S28" s="507" t="s">
        <v>171</v>
      </c>
    </row>
    <row r="29" spans="4:19" ht="18.75" customHeight="1" thickBot="1">
      <c r="D29" s="272" t="s">
        <v>771</v>
      </c>
      <c r="E29" s="243"/>
      <c r="F29" s="280" t="s">
        <v>772</v>
      </c>
      <c r="G29" s="253"/>
      <c r="H29" s="259"/>
      <c r="I29" s="260"/>
      <c r="J29" s="259"/>
      <c r="K29" s="260"/>
      <c r="L29" s="286" t="s">
        <v>724</v>
      </c>
      <c r="M29" s="472" t="s">
        <v>171</v>
      </c>
      <c r="N29" s="259"/>
      <c r="O29" s="260"/>
      <c r="P29" s="259"/>
      <c r="Q29" s="287"/>
      <c r="R29" s="286" t="s">
        <v>724</v>
      </c>
      <c r="S29" s="511" t="s">
        <v>171</v>
      </c>
    </row>
    <row r="30" spans="4:19" ht="18.75" customHeight="1">
      <c r="D30" s="272" t="s">
        <v>343</v>
      </c>
      <c r="E30" s="243"/>
      <c r="F30" s="269" t="s">
        <v>342</v>
      </c>
      <c r="G30" s="243"/>
      <c r="H30" s="239"/>
      <c r="I30" s="243"/>
      <c r="J30" s="239"/>
      <c r="K30" s="243"/>
      <c r="L30" s="239"/>
      <c r="M30" s="243"/>
      <c r="N30" s="239"/>
      <c r="O30" s="243"/>
      <c r="P30" s="239"/>
      <c r="Q30" s="243"/>
      <c r="R30" s="239"/>
      <c r="S30" s="243"/>
    </row>
    <row r="31" spans="4:19" ht="3" customHeight="1">
      <c r="D31" s="239"/>
      <c r="E31" s="239"/>
      <c r="F31" s="239"/>
      <c r="G31" s="239"/>
      <c r="H31" s="239"/>
      <c r="I31" s="243"/>
      <c r="J31" s="239"/>
      <c r="K31" s="243"/>
      <c r="L31" s="239"/>
      <c r="M31" s="243"/>
      <c r="N31" s="239"/>
      <c r="O31" s="239"/>
      <c r="P31" s="239"/>
      <c r="Q31" s="243"/>
      <c r="R31" s="251"/>
      <c r="S31" s="265"/>
    </row>
    <row r="32" ht="13.5">
      <c r="J32" s="261" t="s">
        <v>773</v>
      </c>
    </row>
    <row r="39" ht="13.5">
      <c r="U39" s="479" t="s">
        <v>86</v>
      </c>
    </row>
  </sheetData>
  <sheetProtection/>
  <mergeCells count="15">
    <mergeCell ref="L7:M7"/>
    <mergeCell ref="N7:O7"/>
    <mergeCell ref="P7:Q7"/>
    <mergeCell ref="R7:S7"/>
    <mergeCell ref="P5:S5"/>
    <mergeCell ref="H5:O5"/>
    <mergeCell ref="L6:M6"/>
    <mergeCell ref="N6:O6"/>
    <mergeCell ref="P9:Q9"/>
    <mergeCell ref="H9:I9"/>
    <mergeCell ref="J9:K9"/>
    <mergeCell ref="L9:M9"/>
    <mergeCell ref="N9:O9"/>
    <mergeCell ref="L8:M8"/>
    <mergeCell ref="N8:O8"/>
  </mergeCells>
  <printOptions/>
  <pageMargins left="0.5" right="0.303" top="0.5" bottom="0.55" header="0.5" footer="0.5"/>
  <pageSetup fitToHeight="1" fitToWidth="1" horizontalDpi="600" verticalDpi="600" orientation="landscape" paperSize="5" scale="3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61"/>
  <sheetViews>
    <sheetView defaultGridColor="0" zoomScale="70" zoomScaleNormal="70" zoomScalePageLayoutView="0" colorId="22" workbookViewId="0" topLeftCell="A1">
      <selection activeCell="C38" sqref="C38"/>
    </sheetView>
  </sheetViews>
  <sheetFormatPr defaultColWidth="9.77734375" defaultRowHeight="15"/>
  <cols>
    <col min="1" max="1" width="47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  <col min="9" max="9" width="12.77734375" style="0" customWidth="1"/>
    <col min="10" max="10" width="3.77734375" style="0" customWidth="1"/>
    <col min="11" max="11" width="12.77734375" style="0" customWidth="1"/>
    <col min="12" max="12" width="3.77734375" style="0" customWidth="1"/>
    <col min="13" max="13" width="12.77734375" style="0" customWidth="1"/>
    <col min="14" max="14" width="3.77734375" style="0" customWidth="1"/>
  </cols>
  <sheetData>
    <row r="1" spans="1:8" ht="21" thickBot="1">
      <c r="A1" s="2"/>
      <c r="B1" s="2"/>
      <c r="C1" s="446" t="s">
        <v>834</v>
      </c>
      <c r="D1" s="2"/>
      <c r="E1" s="2"/>
      <c r="F1" s="2"/>
      <c r="G1" s="2"/>
      <c r="H1" s="2"/>
    </row>
    <row r="2" spans="1:8" ht="15.75" thickTop="1">
      <c r="A2" s="45"/>
      <c r="B2" s="6"/>
      <c r="C2" s="10"/>
      <c r="D2" s="10"/>
      <c r="E2" s="10"/>
      <c r="F2" s="6"/>
      <c r="G2" s="10"/>
      <c r="H2" s="11"/>
    </row>
    <row r="3" spans="1:8" ht="15">
      <c r="A3" s="45" t="s">
        <v>796</v>
      </c>
      <c r="B3" s="447" t="s">
        <v>86</v>
      </c>
      <c r="C3" s="10"/>
      <c r="D3" s="10"/>
      <c r="E3" s="10"/>
      <c r="F3" s="6"/>
      <c r="G3" s="10"/>
      <c r="H3" s="11"/>
    </row>
    <row r="4" spans="1:8" ht="15">
      <c r="A4" s="45" t="s">
        <v>109</v>
      </c>
      <c r="B4" s="480" t="s">
        <v>703</v>
      </c>
      <c r="C4" s="861" t="s">
        <v>776</v>
      </c>
      <c r="D4" s="865"/>
      <c r="E4" s="865"/>
      <c r="F4" s="866"/>
      <c r="G4" s="860" t="s">
        <v>229</v>
      </c>
      <c r="H4" s="848"/>
    </row>
    <row r="5" spans="1:8" ht="15">
      <c r="A5" s="43"/>
      <c r="B5" s="448" t="s">
        <v>86</v>
      </c>
      <c r="C5" s="863">
        <f>Current</f>
        <v>2017</v>
      </c>
      <c r="D5" s="864"/>
      <c r="E5" s="863">
        <f>Past</f>
        <v>2016</v>
      </c>
      <c r="F5" s="864"/>
      <c r="G5" s="861" t="str">
        <f>Inpast</f>
        <v>in 2016</v>
      </c>
      <c r="H5" s="862"/>
    </row>
    <row r="6" spans="1:9" ht="22.5" customHeight="1">
      <c r="A6" s="449" t="s">
        <v>797</v>
      </c>
      <c r="B6" s="155" t="s">
        <v>706</v>
      </c>
      <c r="C6" s="15"/>
      <c r="D6" s="14"/>
      <c r="E6" s="15"/>
      <c r="F6" s="14"/>
      <c r="G6" s="15"/>
      <c r="H6" s="16"/>
      <c r="I6" s="417"/>
    </row>
    <row r="7" spans="1:8" ht="11.25" customHeight="1">
      <c r="A7" s="450" t="s">
        <v>798</v>
      </c>
      <c r="B7" s="101"/>
      <c r="C7" s="22"/>
      <c r="D7" s="21"/>
      <c r="E7" s="22"/>
      <c r="F7" s="21"/>
      <c r="G7" s="22"/>
      <c r="H7" s="23"/>
    </row>
    <row r="8" spans="1:8" ht="14.25" customHeight="1" thickBot="1">
      <c r="A8" s="449" t="s">
        <v>799</v>
      </c>
      <c r="B8" s="155" t="s">
        <v>709</v>
      </c>
      <c r="C8" s="25"/>
      <c r="D8" s="26"/>
      <c r="E8" s="25"/>
      <c r="F8" s="26"/>
      <c r="G8" s="25"/>
      <c r="H8" s="27"/>
    </row>
    <row r="9" spans="1:9" ht="22.5" customHeight="1" thickBot="1">
      <c r="A9" s="449" t="s">
        <v>800</v>
      </c>
      <c r="B9" s="155" t="s">
        <v>774</v>
      </c>
      <c r="C9" s="25"/>
      <c r="D9" s="26"/>
      <c r="E9" s="25"/>
      <c r="F9" s="26"/>
      <c r="G9" s="25"/>
      <c r="H9" s="27"/>
      <c r="I9" s="417"/>
    </row>
    <row r="10" spans="1:8" ht="22.5" customHeight="1">
      <c r="A10" s="15"/>
      <c r="B10" s="151"/>
      <c r="C10" s="15"/>
      <c r="D10" s="14"/>
      <c r="E10" s="15"/>
      <c r="F10" s="14"/>
      <c r="G10" s="15"/>
      <c r="H10" s="16"/>
    </row>
    <row r="11" spans="1:8" ht="22.5" customHeight="1">
      <c r="A11" s="15"/>
      <c r="B11" s="151"/>
      <c r="C11" s="15"/>
      <c r="D11" s="14"/>
      <c r="E11" s="15"/>
      <c r="F11" s="14"/>
      <c r="G11" s="15"/>
      <c r="H11" s="16"/>
    </row>
    <row r="12" spans="1:8" ht="22.5" customHeight="1">
      <c r="A12" s="15"/>
      <c r="B12" s="151"/>
      <c r="C12" s="15"/>
      <c r="D12" s="143"/>
      <c r="E12" s="15"/>
      <c r="F12" s="14"/>
      <c r="G12" s="440"/>
      <c r="H12" s="145"/>
    </row>
    <row r="13" spans="1:9" ht="11.25" customHeight="1">
      <c r="A13" s="22"/>
      <c r="B13" s="117"/>
      <c r="C13" s="22"/>
      <c r="D13" s="21"/>
      <c r="E13" s="22"/>
      <c r="F13" s="21"/>
      <c r="G13" s="22"/>
      <c r="H13" s="23"/>
      <c r="I13" s="32" t="s">
        <v>801</v>
      </c>
    </row>
    <row r="14" spans="1:9" ht="12" customHeight="1">
      <c r="A14" s="15"/>
      <c r="B14" s="111"/>
      <c r="C14" s="15"/>
      <c r="D14" s="14"/>
      <c r="E14" s="15"/>
      <c r="F14" s="14"/>
      <c r="G14" s="15"/>
      <c r="H14" s="16"/>
      <c r="I14" s="32" t="s">
        <v>802</v>
      </c>
    </row>
    <row r="15" spans="1:9" ht="10.5" customHeight="1">
      <c r="A15" s="22"/>
      <c r="B15" s="117"/>
      <c r="C15" s="22"/>
      <c r="D15" s="21"/>
      <c r="E15" s="22"/>
      <c r="F15" s="21"/>
      <c r="G15" s="22"/>
      <c r="H15" s="23"/>
      <c r="I15" s="32"/>
    </row>
    <row r="16" spans="1:9" ht="12" customHeight="1">
      <c r="A16" s="15"/>
      <c r="B16" s="111"/>
      <c r="C16" s="15"/>
      <c r="D16" s="14"/>
      <c r="E16" s="15"/>
      <c r="F16" s="14"/>
      <c r="G16" s="15"/>
      <c r="H16" s="16"/>
      <c r="I16" s="32"/>
    </row>
    <row r="17" spans="1:9" ht="10.5" customHeight="1">
      <c r="A17" s="22"/>
      <c r="B17" s="117"/>
      <c r="C17" s="22"/>
      <c r="D17" s="21"/>
      <c r="E17" s="22"/>
      <c r="F17" s="21"/>
      <c r="G17" s="22"/>
      <c r="H17" s="23"/>
      <c r="I17" s="32"/>
    </row>
    <row r="18" spans="1:9" ht="12" customHeight="1">
      <c r="A18" s="15"/>
      <c r="B18" s="111"/>
      <c r="C18" s="15"/>
      <c r="D18" s="14"/>
      <c r="E18" s="15"/>
      <c r="F18" s="14"/>
      <c r="G18" s="15"/>
      <c r="H18" s="16"/>
      <c r="I18" s="32"/>
    </row>
    <row r="19" spans="1:8" ht="22.5" customHeight="1">
      <c r="A19" s="15"/>
      <c r="B19" s="111"/>
      <c r="C19" s="15"/>
      <c r="D19" s="14"/>
      <c r="E19" s="15"/>
      <c r="F19" s="14"/>
      <c r="G19" s="15"/>
      <c r="H19" s="16"/>
    </row>
    <row r="20" spans="1:8" ht="22.5" customHeight="1">
      <c r="A20" s="15"/>
      <c r="B20" s="111"/>
      <c r="C20" s="15"/>
      <c r="D20" s="14"/>
      <c r="E20" s="15"/>
      <c r="F20" s="14"/>
      <c r="G20" s="15"/>
      <c r="H20" s="16"/>
    </row>
    <row r="21" spans="1:8" ht="22.5" customHeight="1">
      <c r="A21" s="15"/>
      <c r="B21" s="111"/>
      <c r="C21" s="15"/>
      <c r="D21" s="14"/>
      <c r="E21" s="15"/>
      <c r="F21" s="14"/>
      <c r="G21" s="15"/>
      <c r="H21" s="16"/>
    </row>
    <row r="22" spans="1:8" ht="10.5" customHeight="1">
      <c r="A22" s="451" t="s">
        <v>803</v>
      </c>
      <c r="B22" s="101"/>
      <c r="C22" s="45"/>
      <c r="D22" s="6"/>
      <c r="E22" s="45"/>
      <c r="F22" s="6"/>
      <c r="G22" s="45"/>
      <c r="H22" s="11"/>
    </row>
    <row r="23" spans="1:8" ht="12" customHeight="1">
      <c r="A23" s="47" t="s">
        <v>804</v>
      </c>
      <c r="B23" s="119" t="s">
        <v>38</v>
      </c>
      <c r="C23" s="106" t="s">
        <v>107</v>
      </c>
      <c r="D23" s="14" t="s">
        <v>171</v>
      </c>
      <c r="E23" s="106" t="s">
        <v>107</v>
      </c>
      <c r="F23" s="14" t="s">
        <v>171</v>
      </c>
      <c r="G23" s="106" t="s">
        <v>107</v>
      </c>
      <c r="H23" s="16" t="s">
        <v>171</v>
      </c>
    </row>
    <row r="24" spans="1:8" ht="22.5" customHeight="1">
      <c r="A24" s="15"/>
      <c r="B24" s="111"/>
      <c r="C24" s="15"/>
      <c r="D24" s="143"/>
      <c r="E24" s="15"/>
      <c r="F24" s="143"/>
      <c r="G24" s="15"/>
      <c r="H24" s="145"/>
    </row>
    <row r="25" spans="1:8" ht="22.5" customHeight="1">
      <c r="A25" s="15"/>
      <c r="B25" s="111"/>
      <c r="C25" s="15"/>
      <c r="D25" s="143"/>
      <c r="E25" s="15"/>
      <c r="F25" s="143"/>
      <c r="G25" s="15"/>
      <c r="H25" s="145"/>
    </row>
    <row r="26" spans="1:8" ht="22.5" customHeight="1">
      <c r="A26" s="15"/>
      <c r="B26" s="111"/>
      <c r="C26" s="15"/>
      <c r="D26" s="143"/>
      <c r="E26" s="15"/>
      <c r="F26" s="143"/>
      <c r="G26" s="15"/>
      <c r="H26" s="145"/>
    </row>
    <row r="27" spans="1:8" ht="22.5" customHeight="1">
      <c r="A27" s="15"/>
      <c r="B27" s="111"/>
      <c r="C27" s="15"/>
      <c r="D27" s="14"/>
      <c r="E27" s="15"/>
      <c r="F27" s="14"/>
      <c r="G27" s="15"/>
      <c r="H27" s="16"/>
    </row>
    <row r="28" spans="1:8" ht="22.5" customHeight="1">
      <c r="A28" s="15"/>
      <c r="B28" s="111"/>
      <c r="C28" s="15"/>
      <c r="D28" s="14"/>
      <c r="E28" s="15"/>
      <c r="F28" s="14"/>
      <c r="G28" s="15"/>
      <c r="H28" s="16"/>
    </row>
    <row r="29" spans="1:8" ht="22.5" customHeight="1" thickBot="1">
      <c r="A29" s="43" t="s">
        <v>805</v>
      </c>
      <c r="B29" s="125" t="s">
        <v>726</v>
      </c>
      <c r="C29" s="25"/>
      <c r="D29" s="26"/>
      <c r="E29" s="25"/>
      <c r="F29" s="26"/>
      <c r="G29" s="25"/>
      <c r="H29" s="27"/>
    </row>
    <row r="30" spans="1:8" ht="22.5" customHeight="1" thickBot="1">
      <c r="A30" s="46" t="s">
        <v>110</v>
      </c>
      <c r="B30" s="103" t="s">
        <v>337</v>
      </c>
      <c r="C30" s="18"/>
      <c r="D30" s="17"/>
      <c r="E30" s="18"/>
      <c r="F30" s="17"/>
      <c r="G30" s="18"/>
      <c r="H30" s="19"/>
    </row>
    <row r="31" spans="1:2" ht="15.75" thickTop="1">
      <c r="A31" s="10"/>
      <c r="B31" s="10" t="s">
        <v>806</v>
      </c>
    </row>
    <row r="39" ht="15">
      <c r="A39" t="s">
        <v>507</v>
      </c>
    </row>
    <row r="40" ht="15">
      <c r="A40" t="s">
        <v>711</v>
      </c>
    </row>
    <row r="41" ht="15">
      <c r="A41" t="s">
        <v>807</v>
      </c>
    </row>
    <row r="42" ht="15">
      <c r="A42" t="s">
        <v>808</v>
      </c>
    </row>
    <row r="44" ht="15">
      <c r="C44">
        <f>SUM(C39:C43)</f>
        <v>0</v>
      </c>
    </row>
    <row r="46" ht="15">
      <c r="A46" t="s">
        <v>809</v>
      </c>
    </row>
    <row r="47" ht="15">
      <c r="A47" t="s">
        <v>810</v>
      </c>
    </row>
    <row r="48" ht="15">
      <c r="A48" t="s">
        <v>811</v>
      </c>
    </row>
    <row r="49" ht="15">
      <c r="A49" t="s">
        <v>812</v>
      </c>
    </row>
    <row r="50" ht="15">
      <c r="A50" t="s">
        <v>813</v>
      </c>
    </row>
    <row r="51" ht="15">
      <c r="A51" t="s">
        <v>814</v>
      </c>
    </row>
    <row r="52" ht="15">
      <c r="A52" t="s">
        <v>815</v>
      </c>
    </row>
    <row r="53" ht="15">
      <c r="A53" t="s">
        <v>816</v>
      </c>
    </row>
    <row r="55" ht="15">
      <c r="A55" t="s">
        <v>180</v>
      </c>
    </row>
    <row r="56" ht="15">
      <c r="A56" t="s">
        <v>817</v>
      </c>
    </row>
    <row r="57" ht="15">
      <c r="A57" t="s">
        <v>818</v>
      </c>
    </row>
    <row r="59" ht="15">
      <c r="C59">
        <f>SUM(C46:C57)</f>
        <v>0</v>
      </c>
    </row>
    <row r="61" ht="15">
      <c r="C61">
        <f>C59-C44</f>
        <v>0</v>
      </c>
    </row>
    <row r="100" ht="22.5" customHeight="1"/>
    <row r="101" ht="19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10.5" customHeight="1"/>
    <row r="120" ht="12" customHeight="1"/>
    <row r="121" ht="22.5" customHeight="1"/>
    <row r="122" ht="22.5" customHeight="1"/>
    <row r="123" ht="22.5" customHeight="1"/>
    <row r="130" ht="22.5" customHeight="1"/>
    <row r="131" ht="22.5" customHeight="1"/>
    <row r="132" ht="22.5" customHeight="1"/>
    <row r="133" ht="10.5" customHeight="1"/>
    <row r="134" ht="12" customHeight="1"/>
    <row r="135" ht="22.5" customHeight="1"/>
    <row r="136" ht="22.5" customHeight="1"/>
    <row r="137" ht="22.5" customHeight="1"/>
    <row r="138" ht="22.5" customHeight="1"/>
    <row r="139" ht="10.5" customHeight="1"/>
    <row r="140" ht="12" customHeight="1"/>
    <row r="141" ht="22.5" customHeight="1"/>
    <row r="142" ht="10.5" customHeight="1"/>
    <row r="143" ht="12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</sheetData>
  <sheetProtection/>
  <mergeCells count="5">
    <mergeCell ref="G4:H4"/>
    <mergeCell ref="G5:H5"/>
    <mergeCell ref="C5:D5"/>
    <mergeCell ref="E5:F5"/>
    <mergeCell ref="C4:F4"/>
  </mergeCells>
  <printOptions/>
  <pageMargins left="0.65" right="0.25" top="0.25" bottom="0.25" header="0.5" footer="0.5"/>
  <pageSetup fitToHeight="1" fitToWidth="1" horizontalDpi="300" verticalDpi="300" orientation="landscape" paperSize="5" r:id="rId1"/>
  <rowBreaks count="2" manualBreakCount="2">
    <brk id="124" max="255" man="1"/>
    <brk id="151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51"/>
  <sheetViews>
    <sheetView defaultGridColor="0" zoomScale="66" zoomScaleNormal="66" zoomScalePageLayoutView="0" colorId="22" workbookViewId="0" topLeftCell="A1">
      <selection activeCell="C1" sqref="C1"/>
    </sheetView>
  </sheetViews>
  <sheetFormatPr defaultColWidth="12.77734375" defaultRowHeight="15"/>
  <cols>
    <col min="1" max="1" width="55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  <col min="9" max="9" width="13.88671875" style="0" customWidth="1"/>
    <col min="10" max="10" width="3.77734375" style="0" customWidth="1"/>
    <col min="11" max="11" width="13.5546875" style="0" customWidth="1"/>
    <col min="12" max="12" width="3.77734375" style="0" customWidth="1"/>
    <col min="13" max="13" width="12.77734375" style="0" customWidth="1"/>
    <col min="14" max="14" width="3.77734375" style="0" customWidth="1"/>
  </cols>
  <sheetData>
    <row r="1" spans="1:14" ht="24.75" customHeight="1" thickBot="1">
      <c r="A1" s="2"/>
      <c r="B1" s="2"/>
      <c r="C1" s="2"/>
      <c r="D1" s="446" t="s">
        <v>835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24.75" customHeight="1" thickBot="1" thickTop="1">
      <c r="A2" s="6"/>
      <c r="B2" s="6"/>
      <c r="C2" s="852" t="s">
        <v>89</v>
      </c>
      <c r="D2" s="842"/>
      <c r="E2" s="842"/>
      <c r="F2" s="842"/>
      <c r="G2" s="842"/>
      <c r="H2" s="842"/>
      <c r="I2" s="842"/>
      <c r="J2" s="853"/>
      <c r="K2" s="852" t="str">
        <f>Expendpast</f>
        <v>          Expended 2016</v>
      </c>
      <c r="L2" s="842"/>
      <c r="M2" s="842"/>
      <c r="N2" s="843"/>
      <c r="O2" s="10"/>
    </row>
    <row r="3" spans="1:15" ht="24.75" customHeight="1" thickTop="1">
      <c r="A3" s="6" t="s">
        <v>819</v>
      </c>
      <c r="B3" s="447" t="s">
        <v>86</v>
      </c>
      <c r="C3" s="10"/>
      <c r="D3" s="6"/>
      <c r="E3" s="10"/>
      <c r="F3" s="6"/>
      <c r="G3" s="856" t="str">
        <f>forpastBy</f>
        <v>for 2016 By</v>
      </c>
      <c r="H3" s="855"/>
      <c r="I3" s="856" t="str">
        <f>totalpast</f>
        <v>Total for 2016</v>
      </c>
      <c r="J3" s="855"/>
      <c r="K3" s="10"/>
      <c r="L3" s="6"/>
      <c r="M3" s="10"/>
      <c r="N3" s="11"/>
      <c r="O3" s="10"/>
    </row>
    <row r="4" spans="1:15" ht="24.75" customHeight="1">
      <c r="A4" s="6" t="s">
        <v>836</v>
      </c>
      <c r="B4" s="480" t="s">
        <v>703</v>
      </c>
      <c r="C4" s="10"/>
      <c r="D4" s="6"/>
      <c r="E4" s="10"/>
      <c r="F4" s="6"/>
      <c r="G4" s="844" t="s">
        <v>91</v>
      </c>
      <c r="H4" s="845"/>
      <c r="I4" s="844" t="s">
        <v>92</v>
      </c>
      <c r="J4" s="845"/>
      <c r="K4" s="844" t="s">
        <v>93</v>
      </c>
      <c r="L4" s="845"/>
      <c r="M4" s="844" t="s">
        <v>94</v>
      </c>
      <c r="N4" s="848"/>
      <c r="O4" s="10"/>
    </row>
    <row r="5" spans="1:24" ht="24.75" customHeight="1" thickBot="1">
      <c r="A5" s="8"/>
      <c r="B5" s="452" t="s">
        <v>86</v>
      </c>
      <c r="C5" s="857" t="str">
        <f>forcurrent</f>
        <v>for 2017</v>
      </c>
      <c r="D5" s="851"/>
      <c r="E5" s="846" t="str">
        <f>forpast</f>
        <v>for 2016</v>
      </c>
      <c r="F5" s="847"/>
      <c r="G5" s="846" t="s">
        <v>95</v>
      </c>
      <c r="H5" s="847"/>
      <c r="I5" s="846" t="s">
        <v>96</v>
      </c>
      <c r="J5" s="847"/>
      <c r="K5" s="846" t="s">
        <v>97</v>
      </c>
      <c r="L5" s="847"/>
      <c r="M5" s="3"/>
      <c r="N5" s="9"/>
      <c r="O5" s="10"/>
      <c r="X5" t="s">
        <v>756</v>
      </c>
    </row>
    <row r="6" spans="1:14" ht="24.75" customHeight="1" thickTop="1">
      <c r="A6" s="14" t="s">
        <v>732</v>
      </c>
      <c r="B6" s="119" t="s">
        <v>38</v>
      </c>
      <c r="C6" s="106" t="s">
        <v>107</v>
      </c>
      <c r="D6" s="14" t="s">
        <v>820</v>
      </c>
      <c r="E6" s="106" t="s">
        <v>107</v>
      </c>
      <c r="F6" s="14" t="s">
        <v>820</v>
      </c>
      <c r="G6" s="106" t="s">
        <v>107</v>
      </c>
      <c r="H6" s="14" t="s">
        <v>820</v>
      </c>
      <c r="I6" s="106" t="s">
        <v>107</v>
      </c>
      <c r="J6" s="14" t="s">
        <v>820</v>
      </c>
      <c r="K6" s="106" t="s">
        <v>107</v>
      </c>
      <c r="L6" s="14" t="s">
        <v>820</v>
      </c>
      <c r="M6" s="106" t="s">
        <v>107</v>
      </c>
      <c r="N6" s="15" t="s">
        <v>820</v>
      </c>
    </row>
    <row r="7" spans="1:14" ht="24.75" customHeight="1">
      <c r="A7" s="14" t="s">
        <v>837</v>
      </c>
      <c r="B7" s="151" t="s">
        <v>733</v>
      </c>
      <c r="C7" s="15"/>
      <c r="D7" s="14"/>
      <c r="E7" s="15"/>
      <c r="F7" s="14"/>
      <c r="G7" s="15"/>
      <c r="H7" s="14"/>
      <c r="I7" s="15"/>
      <c r="J7" s="14"/>
      <c r="K7" s="15"/>
      <c r="L7" s="14"/>
      <c r="M7" s="15"/>
      <c r="N7" s="15"/>
    </row>
    <row r="8" spans="1:14" ht="24.75" customHeight="1">
      <c r="A8" s="14" t="s">
        <v>838</v>
      </c>
      <c r="B8" s="151" t="s">
        <v>734</v>
      </c>
      <c r="C8" s="15"/>
      <c r="D8" s="14"/>
      <c r="E8" s="15"/>
      <c r="F8" s="14"/>
      <c r="G8" s="15"/>
      <c r="H8" s="143"/>
      <c r="I8" s="15"/>
      <c r="J8" s="14"/>
      <c r="K8" s="15"/>
      <c r="L8" s="14"/>
      <c r="M8" s="15"/>
      <c r="N8" s="15"/>
    </row>
    <row r="9" spans="1:14" ht="24.75" customHeight="1">
      <c r="A9" s="14"/>
      <c r="B9" s="111"/>
      <c r="C9" s="15"/>
      <c r="D9" s="14"/>
      <c r="E9" s="15"/>
      <c r="F9" s="14"/>
      <c r="G9" s="15"/>
      <c r="H9" s="14"/>
      <c r="I9" s="15"/>
      <c r="J9" s="14"/>
      <c r="K9" s="15"/>
      <c r="L9" s="14"/>
      <c r="M9" s="15"/>
      <c r="N9" s="15"/>
    </row>
    <row r="10" spans="1:14" ht="24.75" customHeight="1">
      <c r="A10" s="14"/>
      <c r="B10" s="111"/>
      <c r="C10" s="15"/>
      <c r="D10" s="143"/>
      <c r="E10" s="15"/>
      <c r="F10" s="14"/>
      <c r="G10" s="15"/>
      <c r="H10" s="14"/>
      <c r="I10" s="15"/>
      <c r="J10" s="14"/>
      <c r="K10" s="15"/>
      <c r="L10" s="14"/>
      <c r="M10" s="15"/>
      <c r="N10" s="15"/>
    </row>
    <row r="11" spans="1:14" ht="24.75" customHeight="1">
      <c r="A11" s="35"/>
      <c r="B11" s="151"/>
      <c r="C11" s="15"/>
      <c r="D11" s="14"/>
      <c r="E11" s="15"/>
      <c r="F11" s="14"/>
      <c r="G11" s="15"/>
      <c r="H11" s="14"/>
      <c r="I11" s="15"/>
      <c r="J11" s="14"/>
      <c r="K11" s="15"/>
      <c r="L11" s="14"/>
      <c r="M11" s="15"/>
      <c r="N11" s="15"/>
    </row>
    <row r="12" spans="1:14" ht="24.75" customHeight="1">
      <c r="A12" s="14" t="s">
        <v>735</v>
      </c>
      <c r="B12" s="119" t="s">
        <v>38</v>
      </c>
      <c r="C12" s="106" t="s">
        <v>107</v>
      </c>
      <c r="D12" s="14" t="s">
        <v>820</v>
      </c>
      <c r="E12" s="106" t="s">
        <v>107</v>
      </c>
      <c r="F12" s="14" t="s">
        <v>820</v>
      </c>
      <c r="G12" s="106" t="s">
        <v>107</v>
      </c>
      <c r="H12" s="14" t="s">
        <v>820</v>
      </c>
      <c r="I12" s="106" t="s">
        <v>107</v>
      </c>
      <c r="J12" s="14" t="s">
        <v>820</v>
      </c>
      <c r="K12" s="106" t="s">
        <v>107</v>
      </c>
      <c r="L12" s="14" t="s">
        <v>820</v>
      </c>
      <c r="M12" s="106" t="s">
        <v>107</v>
      </c>
      <c r="N12" s="15" t="s">
        <v>820</v>
      </c>
    </row>
    <row r="13" spans="1:14" ht="24.75" customHeight="1">
      <c r="A13" s="14" t="s">
        <v>839</v>
      </c>
      <c r="B13" s="151" t="s">
        <v>736</v>
      </c>
      <c r="C13" s="15"/>
      <c r="D13" s="14"/>
      <c r="E13" s="15"/>
      <c r="F13" s="14"/>
      <c r="G13" s="15"/>
      <c r="H13" s="143"/>
      <c r="I13" s="15"/>
      <c r="J13" s="14"/>
      <c r="K13" s="15"/>
      <c r="L13" s="14"/>
      <c r="M13" s="15"/>
      <c r="N13" s="15"/>
    </row>
    <row r="14" spans="1:14" ht="24.75" customHeight="1">
      <c r="A14" s="14" t="s">
        <v>840</v>
      </c>
      <c r="B14" s="151" t="s">
        <v>737</v>
      </c>
      <c r="C14" s="15"/>
      <c r="D14" s="143"/>
      <c r="E14" s="15"/>
      <c r="F14" s="14"/>
      <c r="G14" s="106" t="s">
        <v>107</v>
      </c>
      <c r="H14" s="14" t="s">
        <v>820</v>
      </c>
      <c r="I14" s="15"/>
      <c r="J14" s="14"/>
      <c r="K14" s="15"/>
      <c r="L14" s="14"/>
      <c r="M14" s="15"/>
      <c r="N14" s="15"/>
    </row>
    <row r="15" spans="1:14" ht="24.75" customHeight="1">
      <c r="A15" s="14" t="s">
        <v>841</v>
      </c>
      <c r="B15" s="151" t="s">
        <v>739</v>
      </c>
      <c r="C15" s="15"/>
      <c r="D15" s="14"/>
      <c r="E15" s="15"/>
      <c r="F15" s="14"/>
      <c r="G15" s="15"/>
      <c r="H15" s="14"/>
      <c r="I15" s="15"/>
      <c r="J15" s="14"/>
      <c r="K15" s="15"/>
      <c r="L15" s="14"/>
      <c r="M15" s="15"/>
      <c r="N15" s="15"/>
    </row>
    <row r="16" spans="1:14" ht="24.75" customHeight="1">
      <c r="A16" s="14"/>
      <c r="B16" s="111"/>
      <c r="C16" s="15"/>
      <c r="D16" s="143"/>
      <c r="E16" s="15"/>
      <c r="F16" s="143"/>
      <c r="G16" s="15"/>
      <c r="H16" s="14"/>
      <c r="I16" s="15"/>
      <c r="J16" s="14"/>
      <c r="K16" s="15"/>
      <c r="L16" s="14"/>
      <c r="M16" s="15"/>
      <c r="N16" s="15"/>
    </row>
    <row r="17" spans="1:14" ht="24.75" customHeight="1">
      <c r="A17" s="14"/>
      <c r="B17" s="111"/>
      <c r="C17" s="15"/>
      <c r="D17" s="14"/>
      <c r="E17" s="15"/>
      <c r="F17" s="14"/>
      <c r="G17" s="15"/>
      <c r="H17" s="14"/>
      <c r="I17" s="15"/>
      <c r="J17" s="14"/>
      <c r="K17" s="15"/>
      <c r="L17" s="14"/>
      <c r="M17" s="15"/>
      <c r="N17" s="15"/>
    </row>
    <row r="18" spans="1:14" ht="24.75" customHeight="1">
      <c r="A18" s="14" t="s">
        <v>740</v>
      </c>
      <c r="B18" s="119" t="s">
        <v>38</v>
      </c>
      <c r="C18" s="106" t="s">
        <v>107</v>
      </c>
      <c r="D18" s="14" t="s">
        <v>820</v>
      </c>
      <c r="E18" s="106" t="s">
        <v>107</v>
      </c>
      <c r="F18" s="14" t="s">
        <v>820</v>
      </c>
      <c r="G18" s="106" t="s">
        <v>107</v>
      </c>
      <c r="H18" s="14" t="s">
        <v>820</v>
      </c>
      <c r="I18" s="106" t="s">
        <v>107</v>
      </c>
      <c r="J18" s="14" t="s">
        <v>820</v>
      </c>
      <c r="K18" s="106" t="s">
        <v>107</v>
      </c>
      <c r="L18" s="14" t="s">
        <v>820</v>
      </c>
      <c r="M18" s="106" t="s">
        <v>107</v>
      </c>
      <c r="N18" s="15" t="s">
        <v>820</v>
      </c>
    </row>
    <row r="19" spans="1:14" ht="24.75" customHeight="1">
      <c r="A19" s="14" t="s">
        <v>842</v>
      </c>
      <c r="B19" s="151" t="s">
        <v>741</v>
      </c>
      <c r="C19" s="15"/>
      <c r="D19" s="14"/>
      <c r="E19" s="15"/>
      <c r="F19" s="14"/>
      <c r="G19" s="15"/>
      <c r="H19" s="14"/>
      <c r="I19" s="453"/>
      <c r="J19" s="14"/>
      <c r="K19" s="15"/>
      <c r="L19" s="14"/>
      <c r="M19" s="106" t="s">
        <v>107</v>
      </c>
      <c r="N19" s="15" t="s">
        <v>820</v>
      </c>
    </row>
    <row r="20" spans="1:14" ht="18" customHeight="1">
      <c r="A20" s="138" t="s">
        <v>843</v>
      </c>
      <c r="B20" s="117"/>
      <c r="C20" s="22"/>
      <c r="D20" s="21"/>
      <c r="E20" s="22"/>
      <c r="F20" s="21"/>
      <c r="G20" s="22"/>
      <c r="H20" s="137"/>
      <c r="I20" s="22"/>
      <c r="J20" s="21"/>
      <c r="K20" s="22"/>
      <c r="L20" s="21"/>
      <c r="M20" s="22"/>
      <c r="N20" s="22"/>
    </row>
    <row r="21" spans="1:14" ht="17.25" customHeight="1">
      <c r="A21" s="14" t="s">
        <v>844</v>
      </c>
      <c r="B21" s="151" t="s">
        <v>744</v>
      </c>
      <c r="C21" s="15"/>
      <c r="D21" s="143"/>
      <c r="E21" s="15"/>
      <c r="F21" s="143"/>
      <c r="G21" s="15"/>
      <c r="H21" s="14"/>
      <c r="I21" s="15"/>
      <c r="J21" s="14"/>
      <c r="K21" s="15"/>
      <c r="L21" s="14"/>
      <c r="M21" s="106" t="s">
        <v>107</v>
      </c>
      <c r="N21" s="15" t="s">
        <v>820</v>
      </c>
    </row>
    <row r="22" spans="1:14" ht="24.75" customHeight="1">
      <c r="A22" s="14" t="s">
        <v>845</v>
      </c>
      <c r="B22" s="151" t="s">
        <v>745</v>
      </c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06" t="s">
        <v>107</v>
      </c>
      <c r="N22" s="15" t="s">
        <v>820</v>
      </c>
    </row>
    <row r="23" spans="1:14" ht="24.75" customHeight="1">
      <c r="A23" s="14" t="s">
        <v>846</v>
      </c>
      <c r="B23" s="151" t="s">
        <v>746</v>
      </c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06" t="s">
        <v>107</v>
      </c>
      <c r="N23" s="15" t="s">
        <v>820</v>
      </c>
    </row>
    <row r="24" spans="1:14" ht="24.75" customHeight="1" thickBot="1">
      <c r="A24" s="17"/>
      <c r="B24" s="110"/>
      <c r="C24" s="18"/>
      <c r="D24" s="17"/>
      <c r="E24" s="18"/>
      <c r="F24" s="17"/>
      <c r="G24" s="18"/>
      <c r="H24" s="17"/>
      <c r="I24" s="18"/>
      <c r="J24" s="17"/>
      <c r="K24" s="18"/>
      <c r="L24" s="17"/>
      <c r="M24" s="108" t="s">
        <v>107</v>
      </c>
      <c r="N24" s="18" t="s">
        <v>820</v>
      </c>
    </row>
    <row r="25" ht="16.5" customHeight="1" thickTop="1">
      <c r="E25" t="s">
        <v>821</v>
      </c>
    </row>
    <row r="26" ht="24.75" customHeight="1"/>
    <row r="28" ht="24.75" customHeight="1"/>
    <row r="29" ht="24.75" customHeight="1"/>
    <row r="30" ht="12.75" customHeight="1"/>
    <row r="31" ht="24.75" customHeight="1"/>
    <row r="32" ht="24.75" customHeight="1"/>
    <row r="33" ht="24.75" customHeight="1"/>
    <row r="34" ht="12" customHeight="1"/>
    <row r="35" ht="12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18.75" customHeight="1"/>
    <row r="44" ht="16.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spans="20:24" ht="24.75" customHeight="1">
      <c r="T51" t="s">
        <v>832</v>
      </c>
      <c r="X51">
        <f>SUM(X7:X50)</f>
        <v>0</v>
      </c>
    </row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</sheetData>
  <sheetProtection/>
  <mergeCells count="13">
    <mergeCell ref="K5:L5"/>
    <mergeCell ref="C5:D5"/>
    <mergeCell ref="E5:F5"/>
    <mergeCell ref="G5:H5"/>
    <mergeCell ref="I5:J5"/>
    <mergeCell ref="K4:L4"/>
    <mergeCell ref="M4:N4"/>
    <mergeCell ref="C2:J2"/>
    <mergeCell ref="K2:N2"/>
    <mergeCell ref="G3:H3"/>
    <mergeCell ref="I3:J3"/>
    <mergeCell ref="G4:H4"/>
    <mergeCell ref="I4:J4"/>
  </mergeCells>
  <printOptions/>
  <pageMargins left="0.4" right="0.25" top="0.25" bottom="0.25" header="0.5" footer="0.5"/>
  <pageSetup fitToHeight="0" fitToWidth="1" horizontalDpi="600" verticalDpi="600" orientation="landscape" paperSize="5" scale="85" r:id="rId1"/>
  <rowBreaks count="1" manualBreakCount="1">
    <brk id="25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7"/>
  <sheetViews>
    <sheetView defaultGridColor="0" zoomScale="70" zoomScaleNormal="70" zoomScalePageLayoutView="0" colorId="22" workbookViewId="0" topLeftCell="A1">
      <pane xSplit="2" ySplit="1" topLeftCell="C2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ColWidth="12.77734375" defaultRowHeight="15"/>
  <cols>
    <col min="1" max="1" width="55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  <col min="9" max="9" width="12.77734375" style="0" customWidth="1"/>
    <col min="10" max="10" width="3.77734375" style="0" customWidth="1"/>
    <col min="11" max="11" width="13.5546875" style="0" customWidth="1"/>
    <col min="12" max="12" width="3.77734375" style="0" customWidth="1"/>
    <col min="13" max="13" width="12.77734375" style="0" customWidth="1"/>
    <col min="14" max="14" width="3.77734375" style="0" customWidth="1"/>
  </cols>
  <sheetData>
    <row r="1" spans="1:14" ht="24.75" customHeight="1" thickBot="1">
      <c r="A1" s="2"/>
      <c r="B1" s="2"/>
      <c r="C1" s="2"/>
      <c r="D1" s="446" t="s">
        <v>835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thickBot="1" thickTop="1">
      <c r="A2" s="6"/>
      <c r="B2" s="6"/>
      <c r="C2" s="852" t="s">
        <v>89</v>
      </c>
      <c r="D2" s="842"/>
      <c r="E2" s="842"/>
      <c r="F2" s="842"/>
      <c r="G2" s="842"/>
      <c r="H2" s="842"/>
      <c r="I2" s="842"/>
      <c r="J2" s="853"/>
      <c r="K2" s="852" t="str">
        <f>Expendpast</f>
        <v>          Expended 2016</v>
      </c>
      <c r="L2" s="842"/>
      <c r="M2" s="842"/>
      <c r="N2" s="843"/>
    </row>
    <row r="3" spans="1:14" ht="24.75" customHeight="1" thickTop="1">
      <c r="A3" s="6" t="s">
        <v>819</v>
      </c>
      <c r="B3" s="447" t="s">
        <v>86</v>
      </c>
      <c r="C3" s="10"/>
      <c r="D3" s="6"/>
      <c r="E3" s="10"/>
      <c r="F3" s="6"/>
      <c r="G3" s="856" t="str">
        <f>forpastBy</f>
        <v>for 2016 By</v>
      </c>
      <c r="H3" s="855"/>
      <c r="I3" s="856" t="str">
        <f>totalpast</f>
        <v>Total for 2016</v>
      </c>
      <c r="J3" s="855"/>
      <c r="K3" s="10"/>
      <c r="L3" s="6"/>
      <c r="M3" s="10"/>
      <c r="N3" s="11"/>
    </row>
    <row r="4" spans="1:14" ht="21.75" customHeight="1">
      <c r="A4" s="6" t="s">
        <v>847</v>
      </c>
      <c r="B4" s="480" t="s">
        <v>703</v>
      </c>
      <c r="C4" s="10"/>
      <c r="D4" s="6"/>
      <c r="E4" s="10"/>
      <c r="F4" s="6"/>
      <c r="G4" s="844" t="s">
        <v>91</v>
      </c>
      <c r="H4" s="845"/>
      <c r="I4" s="844" t="s">
        <v>92</v>
      </c>
      <c r="J4" s="845"/>
      <c r="K4" s="844" t="s">
        <v>93</v>
      </c>
      <c r="L4" s="845"/>
      <c r="M4" s="844" t="s">
        <v>94</v>
      </c>
      <c r="N4" s="848"/>
    </row>
    <row r="5" spans="1:14" ht="15.75" customHeight="1" thickBot="1">
      <c r="A5" s="8"/>
      <c r="B5" s="452" t="s">
        <v>86</v>
      </c>
      <c r="C5" s="857" t="str">
        <f>forcurrent</f>
        <v>for 2017</v>
      </c>
      <c r="D5" s="851"/>
      <c r="E5" s="846" t="str">
        <f>forpast</f>
        <v>for 2016</v>
      </c>
      <c r="F5" s="847"/>
      <c r="G5" s="846" t="s">
        <v>95</v>
      </c>
      <c r="H5" s="847"/>
      <c r="I5" s="846" t="s">
        <v>96</v>
      </c>
      <c r="J5" s="847"/>
      <c r="K5" s="846" t="s">
        <v>97</v>
      </c>
      <c r="L5" s="847"/>
      <c r="M5" s="3"/>
      <c r="N5" s="9"/>
    </row>
    <row r="6" spans="1:14" ht="24.75" customHeight="1" thickTop="1">
      <c r="A6" s="14" t="s">
        <v>750</v>
      </c>
      <c r="B6" s="119" t="s">
        <v>38</v>
      </c>
      <c r="C6" s="106" t="s">
        <v>107</v>
      </c>
      <c r="D6" s="14" t="s">
        <v>820</v>
      </c>
      <c r="E6" s="106" t="s">
        <v>107</v>
      </c>
      <c r="F6" s="14" t="s">
        <v>820</v>
      </c>
      <c r="G6" s="106" t="s">
        <v>107</v>
      </c>
      <c r="H6" s="15" t="s">
        <v>820</v>
      </c>
      <c r="I6" s="106" t="s">
        <v>107</v>
      </c>
      <c r="J6" s="14" t="s">
        <v>820</v>
      </c>
      <c r="K6" s="106" t="s">
        <v>107</v>
      </c>
      <c r="L6" s="14" t="s">
        <v>820</v>
      </c>
      <c r="M6" s="106" t="s">
        <v>107</v>
      </c>
      <c r="N6" s="15" t="s">
        <v>820</v>
      </c>
    </row>
    <row r="7" spans="1:14" ht="24.75" customHeight="1">
      <c r="A7" s="14" t="s">
        <v>822</v>
      </c>
      <c r="B7" s="119" t="s">
        <v>38</v>
      </c>
      <c r="C7" s="106" t="s">
        <v>107</v>
      </c>
      <c r="D7" s="14" t="s">
        <v>820</v>
      </c>
      <c r="E7" s="106" t="s">
        <v>107</v>
      </c>
      <c r="F7" s="14" t="s">
        <v>820</v>
      </c>
      <c r="G7" s="106" t="s">
        <v>107</v>
      </c>
      <c r="H7" s="15" t="s">
        <v>820</v>
      </c>
      <c r="I7" s="106" t="s">
        <v>107</v>
      </c>
      <c r="J7" s="14" t="s">
        <v>820</v>
      </c>
      <c r="K7" s="106" t="s">
        <v>107</v>
      </c>
      <c r="L7" s="14" t="s">
        <v>820</v>
      </c>
      <c r="M7" s="106" t="s">
        <v>107</v>
      </c>
      <c r="N7" s="15" t="s">
        <v>820</v>
      </c>
    </row>
    <row r="8" spans="1:14" ht="24.75" customHeight="1">
      <c r="A8" s="14" t="s">
        <v>823</v>
      </c>
      <c r="B8" s="151" t="s">
        <v>757</v>
      </c>
      <c r="C8" s="15"/>
      <c r="D8" s="143"/>
      <c r="E8" s="15"/>
      <c r="F8" s="14"/>
      <c r="G8" s="106" t="s">
        <v>107</v>
      </c>
      <c r="H8" s="15" t="s">
        <v>820</v>
      </c>
      <c r="I8" s="15"/>
      <c r="J8" s="14"/>
      <c r="K8" s="15"/>
      <c r="L8" s="14"/>
      <c r="M8" s="106" t="s">
        <v>107</v>
      </c>
      <c r="N8" s="15" t="s">
        <v>820</v>
      </c>
    </row>
    <row r="9" spans="1:14" ht="12" customHeight="1">
      <c r="A9" s="33"/>
      <c r="B9" s="117"/>
      <c r="C9" s="22"/>
      <c r="D9" s="21"/>
      <c r="E9" s="22"/>
      <c r="F9" s="21"/>
      <c r="G9" s="22"/>
      <c r="H9" s="22"/>
      <c r="I9" s="22"/>
      <c r="J9" s="21"/>
      <c r="K9" s="22"/>
      <c r="L9" s="21"/>
      <c r="M9" s="22"/>
      <c r="N9" s="22"/>
    </row>
    <row r="10" spans="1:14" ht="12.75" customHeight="1">
      <c r="A10" s="35"/>
      <c r="B10" s="111"/>
      <c r="C10" s="15"/>
      <c r="D10" s="143"/>
      <c r="E10" s="15"/>
      <c r="F10" s="14"/>
      <c r="G10" s="106" t="s">
        <v>107</v>
      </c>
      <c r="H10" s="15" t="s">
        <v>820</v>
      </c>
      <c r="I10" s="15"/>
      <c r="J10" s="143"/>
      <c r="K10" s="15"/>
      <c r="L10" s="143"/>
      <c r="M10" s="106" t="s">
        <v>107</v>
      </c>
      <c r="N10" s="15" t="s">
        <v>820</v>
      </c>
    </row>
    <row r="11" spans="1:14" ht="24.75" customHeight="1">
      <c r="A11" s="14"/>
      <c r="B11" s="111" t="s">
        <v>86</v>
      </c>
      <c r="C11" s="15"/>
      <c r="D11" s="143"/>
      <c r="E11" s="15"/>
      <c r="F11" s="143"/>
      <c r="G11" s="106" t="s">
        <v>107</v>
      </c>
      <c r="H11" s="15" t="s">
        <v>820</v>
      </c>
      <c r="I11" s="15"/>
      <c r="J11" s="143"/>
      <c r="K11" s="15"/>
      <c r="L11" s="143"/>
      <c r="M11" s="106" t="s">
        <v>107</v>
      </c>
      <c r="N11" s="15" t="s">
        <v>820</v>
      </c>
    </row>
    <row r="12" spans="1:14" ht="24.75" customHeight="1">
      <c r="A12" s="14"/>
      <c r="B12" s="111" t="s">
        <v>86</v>
      </c>
      <c r="C12" s="15"/>
      <c r="D12" s="143"/>
      <c r="E12" s="15"/>
      <c r="F12" s="143"/>
      <c r="G12" s="106" t="s">
        <v>107</v>
      </c>
      <c r="H12" s="15" t="s">
        <v>820</v>
      </c>
      <c r="I12" s="15"/>
      <c r="J12" s="143"/>
      <c r="K12" s="15"/>
      <c r="L12" s="143"/>
      <c r="M12" s="106" t="s">
        <v>107</v>
      </c>
      <c r="N12" s="15" t="s">
        <v>820</v>
      </c>
    </row>
    <row r="13" spans="1:14" ht="24.75" customHeight="1">
      <c r="A13" s="14"/>
      <c r="B13" s="111"/>
      <c r="C13" s="15"/>
      <c r="D13" s="14"/>
      <c r="E13" s="15"/>
      <c r="F13" s="14"/>
      <c r="G13" s="106" t="s">
        <v>107</v>
      </c>
      <c r="H13" s="15" t="s">
        <v>820</v>
      </c>
      <c r="I13" s="15"/>
      <c r="J13" s="14"/>
      <c r="K13" s="15"/>
      <c r="L13" s="14"/>
      <c r="M13" s="106" t="s">
        <v>107</v>
      </c>
      <c r="N13" s="15" t="s">
        <v>820</v>
      </c>
    </row>
    <row r="14" spans="1:14" ht="24.75" customHeight="1">
      <c r="A14" s="14" t="s">
        <v>824</v>
      </c>
      <c r="B14" s="119" t="s">
        <v>38</v>
      </c>
      <c r="C14" s="106" t="s">
        <v>107</v>
      </c>
      <c r="D14" s="14" t="s">
        <v>820</v>
      </c>
      <c r="E14" s="106" t="s">
        <v>107</v>
      </c>
      <c r="F14" s="14" t="s">
        <v>820</v>
      </c>
      <c r="G14" s="106" t="s">
        <v>107</v>
      </c>
      <c r="H14" s="15" t="s">
        <v>820</v>
      </c>
      <c r="I14" s="106" t="s">
        <v>107</v>
      </c>
      <c r="J14" s="14" t="s">
        <v>820</v>
      </c>
      <c r="K14" s="106" t="s">
        <v>107</v>
      </c>
      <c r="L14" s="14" t="s">
        <v>820</v>
      </c>
      <c r="M14" s="106" t="s">
        <v>107</v>
      </c>
      <c r="N14" s="15" t="s">
        <v>820</v>
      </c>
    </row>
    <row r="15" spans="1:14" ht="24.75" customHeight="1">
      <c r="A15" s="21" t="s">
        <v>825</v>
      </c>
      <c r="B15" s="117"/>
      <c r="C15" s="22"/>
      <c r="D15" s="21"/>
      <c r="E15" s="22"/>
      <c r="F15" s="21"/>
      <c r="G15" s="22"/>
      <c r="H15" s="22"/>
      <c r="I15" s="22"/>
      <c r="J15" s="21"/>
      <c r="K15" s="22"/>
      <c r="L15" s="21"/>
      <c r="M15" s="22"/>
      <c r="N15" s="22"/>
    </row>
    <row r="16" spans="1:14" ht="24.75" customHeight="1">
      <c r="A16" s="14" t="s">
        <v>826</v>
      </c>
      <c r="B16" s="151" t="s">
        <v>761</v>
      </c>
      <c r="C16" s="15"/>
      <c r="D16" s="143"/>
      <c r="E16" s="15"/>
      <c r="F16" s="143"/>
      <c r="G16" s="15"/>
      <c r="H16" s="15"/>
      <c r="I16" s="15"/>
      <c r="J16" s="143"/>
      <c r="K16" s="15"/>
      <c r="L16" s="143"/>
      <c r="M16" s="15"/>
      <c r="N16" s="150"/>
    </row>
    <row r="17" spans="1:14" ht="24.75" customHeight="1">
      <c r="A17" s="14" t="s">
        <v>827</v>
      </c>
      <c r="B17" s="151" t="s">
        <v>763</v>
      </c>
      <c r="C17" s="15"/>
      <c r="D17" s="14"/>
      <c r="E17" s="15"/>
      <c r="F17" s="14"/>
      <c r="G17" s="15"/>
      <c r="H17" s="15"/>
      <c r="I17" s="15"/>
      <c r="J17" s="14"/>
      <c r="K17" s="15"/>
      <c r="L17" s="14"/>
      <c r="M17" s="15"/>
      <c r="N17" s="15"/>
    </row>
    <row r="18" spans="1:14" ht="18.75" customHeight="1">
      <c r="A18" s="33" t="s">
        <v>828</v>
      </c>
      <c r="B18" s="117"/>
      <c r="C18" s="22"/>
      <c r="D18" s="21"/>
      <c r="E18" s="22"/>
      <c r="F18" s="21"/>
      <c r="G18" s="22"/>
      <c r="H18" s="22"/>
      <c r="I18" s="22"/>
      <c r="J18" s="21"/>
      <c r="K18" s="22"/>
      <c r="L18" s="21"/>
      <c r="M18" s="22"/>
      <c r="N18" s="22"/>
    </row>
    <row r="19" spans="1:14" ht="16.5" customHeight="1">
      <c r="A19" s="35" t="s">
        <v>829</v>
      </c>
      <c r="B19" s="151" t="s">
        <v>766</v>
      </c>
      <c r="C19" s="15"/>
      <c r="D19" s="143"/>
      <c r="E19" s="15"/>
      <c r="F19" s="143"/>
      <c r="G19" s="15"/>
      <c r="H19" s="15"/>
      <c r="I19" s="15"/>
      <c r="J19" s="143"/>
      <c r="K19" s="15"/>
      <c r="L19" s="14"/>
      <c r="M19" s="15"/>
      <c r="N19" s="15"/>
    </row>
    <row r="20" spans="1:14" ht="24.75" customHeight="1">
      <c r="A20" s="15"/>
      <c r="B20" s="454"/>
      <c r="C20" s="15"/>
      <c r="D20" s="14"/>
      <c r="E20" s="15"/>
      <c r="F20" s="14"/>
      <c r="G20" s="15"/>
      <c r="H20" s="15"/>
      <c r="I20" s="15"/>
      <c r="J20" s="14"/>
      <c r="K20" s="15"/>
      <c r="L20" s="14"/>
      <c r="M20" s="15"/>
      <c r="N20" s="15"/>
    </row>
    <row r="21" spans="1:14" ht="24.75" customHeight="1">
      <c r="A21" s="14"/>
      <c r="B21" s="111"/>
      <c r="C21" s="15"/>
      <c r="D21" s="14"/>
      <c r="E21" s="15"/>
      <c r="F21" s="14"/>
      <c r="G21" s="15"/>
      <c r="H21" s="15"/>
      <c r="I21" s="15"/>
      <c r="J21" s="14"/>
      <c r="K21" s="15"/>
      <c r="L21" s="14"/>
      <c r="M21" s="15"/>
      <c r="N21" s="15"/>
    </row>
    <row r="22" spans="1:14" ht="24.75" customHeight="1">
      <c r="A22" s="14"/>
      <c r="B22" s="111"/>
      <c r="C22" s="15"/>
      <c r="D22" s="14"/>
      <c r="E22" s="15"/>
      <c r="F22" s="14"/>
      <c r="G22" s="15"/>
      <c r="H22" s="15"/>
      <c r="I22" s="15"/>
      <c r="J22" s="14"/>
      <c r="K22" s="15"/>
      <c r="L22" s="14"/>
      <c r="M22" s="15"/>
      <c r="N22" s="15"/>
    </row>
    <row r="23" spans="1:14" ht="24.75" customHeight="1">
      <c r="A23" s="14" t="s">
        <v>767</v>
      </c>
      <c r="B23" s="151" t="s">
        <v>768</v>
      </c>
      <c r="C23" s="15"/>
      <c r="D23" s="14"/>
      <c r="E23" s="15"/>
      <c r="F23" s="14"/>
      <c r="G23" s="15"/>
      <c r="H23" s="15"/>
      <c r="I23" s="15"/>
      <c r="J23" s="14"/>
      <c r="K23" s="15"/>
      <c r="L23" s="14"/>
      <c r="M23" s="15"/>
      <c r="N23" s="15"/>
    </row>
    <row r="24" spans="1:14" ht="24.75" customHeight="1">
      <c r="A24" s="14" t="s">
        <v>830</v>
      </c>
      <c r="B24" s="151" t="s">
        <v>770</v>
      </c>
      <c r="C24" s="15"/>
      <c r="D24" s="143"/>
      <c r="E24" s="15"/>
      <c r="F24" s="143"/>
      <c r="G24" s="106" t="s">
        <v>107</v>
      </c>
      <c r="H24" s="15" t="s">
        <v>820</v>
      </c>
      <c r="I24" s="15"/>
      <c r="J24" s="143"/>
      <c r="K24" s="15"/>
      <c r="L24" s="14"/>
      <c r="M24" s="106" t="s">
        <v>107</v>
      </c>
      <c r="N24" s="15" t="s">
        <v>820</v>
      </c>
    </row>
    <row r="25" spans="1:14" ht="24.75" customHeight="1">
      <c r="A25" s="14" t="s">
        <v>831</v>
      </c>
      <c r="B25" s="151" t="s">
        <v>772</v>
      </c>
      <c r="C25" s="15"/>
      <c r="D25" s="14"/>
      <c r="E25" s="15"/>
      <c r="F25" s="14"/>
      <c r="G25" s="106" t="s">
        <v>107</v>
      </c>
      <c r="H25" s="15" t="s">
        <v>820</v>
      </c>
      <c r="I25" s="15"/>
      <c r="J25" s="14"/>
      <c r="K25" s="15"/>
      <c r="L25" s="14"/>
      <c r="M25" s="106" t="s">
        <v>107</v>
      </c>
      <c r="N25" s="15" t="s">
        <v>820</v>
      </c>
    </row>
    <row r="26" spans="1:14" ht="24.75" customHeight="1" thickBot="1">
      <c r="A26" s="31" t="s">
        <v>848</v>
      </c>
      <c r="B26" s="153" t="s">
        <v>342</v>
      </c>
      <c r="C26" s="18"/>
      <c r="D26" s="17"/>
      <c r="E26" s="18"/>
      <c r="F26" s="17"/>
      <c r="G26" s="18"/>
      <c r="H26" s="18"/>
      <c r="I26" s="18"/>
      <c r="J26" s="17"/>
      <c r="K26" s="18"/>
      <c r="L26" s="17"/>
      <c r="M26" s="18"/>
      <c r="N26" s="18"/>
    </row>
    <row r="27" ht="24.75" customHeight="1" thickTop="1">
      <c r="E27" t="s">
        <v>833</v>
      </c>
    </row>
    <row r="28" ht="24.75" customHeight="1"/>
    <row r="29" ht="24.75" customHeight="1"/>
    <row r="30" ht="24.75" customHeight="1"/>
    <row r="31" ht="24.75" customHeight="1"/>
    <row r="32" ht="24.75" customHeight="1"/>
  </sheetData>
  <sheetProtection/>
  <mergeCells count="13">
    <mergeCell ref="I5:J5"/>
    <mergeCell ref="I4:J4"/>
    <mergeCell ref="K4:L4"/>
    <mergeCell ref="M4:N4"/>
    <mergeCell ref="C2:J2"/>
    <mergeCell ref="K2:N2"/>
    <mergeCell ref="G3:H3"/>
    <mergeCell ref="I3:J3"/>
    <mergeCell ref="K5:L5"/>
    <mergeCell ref="G4:H4"/>
    <mergeCell ref="C5:D5"/>
    <mergeCell ref="E5:F5"/>
    <mergeCell ref="G5:H5"/>
  </mergeCells>
  <printOptions/>
  <pageMargins left="0.4" right="0.25" top="0.25" bottom="0.25" header="0.5" footer="0.5"/>
  <pageSetup fitToHeight="0" fitToWidth="1" horizontalDpi="600" verticalDpi="600" orientation="landscape" paperSize="5" scale="8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Q40"/>
  <sheetViews>
    <sheetView defaultGridColor="0" zoomScale="75" zoomScaleNormal="75" zoomScalePageLayoutView="0" colorId="22" workbookViewId="0" topLeftCell="A1">
      <selection activeCell="C38" sqref="C38"/>
    </sheetView>
  </sheetViews>
  <sheetFormatPr defaultColWidth="8.77734375" defaultRowHeight="15"/>
  <cols>
    <col min="1" max="1" width="8.77734375" style="279" customWidth="1"/>
    <col min="2" max="2" width="4.21484375" style="317" customWidth="1"/>
    <col min="3" max="3" width="5.10546875" style="317" customWidth="1"/>
    <col min="4" max="5" width="8.77734375" style="317" customWidth="1"/>
    <col min="6" max="6" width="19.99609375" style="317" customWidth="1"/>
    <col min="7" max="7" width="9.77734375" style="317" customWidth="1"/>
    <col min="8" max="8" width="1.4375" style="279" customWidth="1"/>
    <col min="9" max="9" width="14.21484375" style="279" customWidth="1"/>
    <col min="10" max="10" width="1.4375" style="279" customWidth="1"/>
    <col min="11" max="11" width="14.5546875" style="279" customWidth="1"/>
    <col min="12" max="12" width="1.4375" style="279" customWidth="1"/>
    <col min="13" max="13" width="15.99609375" style="279" customWidth="1"/>
    <col min="14" max="16384" width="8.77734375" style="279" customWidth="1"/>
  </cols>
  <sheetData>
    <row r="2" ht="3.75" customHeight="1"/>
    <row r="3" spans="2:15" ht="17.25">
      <c r="B3" s="318" t="s">
        <v>775</v>
      </c>
      <c r="C3" s="319"/>
      <c r="D3" s="319"/>
      <c r="E3" s="319"/>
      <c r="F3" s="319"/>
      <c r="G3" s="319"/>
      <c r="H3" s="320"/>
      <c r="I3" s="320"/>
      <c r="J3" s="320"/>
      <c r="K3" s="320"/>
      <c r="L3" s="320"/>
      <c r="M3" s="320"/>
      <c r="O3" s="289"/>
    </row>
    <row r="4" ht="7.5" customHeight="1"/>
    <row r="5" spans="1:13" ht="3.75" customHeight="1">
      <c r="A5" s="291"/>
      <c r="B5" s="321"/>
      <c r="C5" s="321"/>
      <c r="D5" s="321"/>
      <c r="E5" s="321"/>
      <c r="F5" s="321"/>
      <c r="G5" s="321"/>
      <c r="H5" s="290"/>
      <c r="I5" s="290"/>
      <c r="J5" s="290"/>
      <c r="K5" s="290"/>
      <c r="L5" s="290"/>
      <c r="M5" s="306"/>
    </row>
    <row r="6" spans="7:13" ht="13.5">
      <c r="G6" s="483"/>
      <c r="H6" s="292"/>
      <c r="I6" s="322" t="s">
        <v>776</v>
      </c>
      <c r="J6" s="322"/>
      <c r="K6" s="322"/>
      <c r="L6" s="292"/>
      <c r="M6" s="331" t="s">
        <v>229</v>
      </c>
    </row>
    <row r="7" spans="2:13" ht="15">
      <c r="B7" s="317" t="s">
        <v>777</v>
      </c>
      <c r="G7" s="505" t="s">
        <v>703</v>
      </c>
      <c r="H7" s="301"/>
      <c r="I7" s="297">
        <f>Current</f>
        <v>2017</v>
      </c>
      <c r="J7" s="323"/>
      <c r="K7" s="297">
        <f>Past</f>
        <v>2016</v>
      </c>
      <c r="L7" s="292"/>
      <c r="M7" s="436" t="str">
        <f>Inpast</f>
        <v>in 2016</v>
      </c>
    </row>
    <row r="8" spans="2:13" ht="3.75" customHeight="1">
      <c r="B8" s="321"/>
      <c r="C8" s="321"/>
      <c r="D8" s="321"/>
      <c r="E8" s="321"/>
      <c r="F8" s="321"/>
      <c r="G8" s="484"/>
      <c r="H8" s="308"/>
      <c r="I8" s="290"/>
      <c r="J8" s="308"/>
      <c r="K8" s="290"/>
      <c r="L8" s="308"/>
      <c r="M8" s="306"/>
    </row>
    <row r="9" spans="2:13" ht="16.5" customHeight="1">
      <c r="B9" s="324" t="s">
        <v>778</v>
      </c>
      <c r="C9" s="324"/>
      <c r="D9" s="324"/>
      <c r="E9" s="324"/>
      <c r="F9" s="324"/>
      <c r="G9" s="455" t="s">
        <v>344</v>
      </c>
      <c r="H9" s="295"/>
      <c r="I9" s="300"/>
      <c r="J9" s="301"/>
      <c r="K9" s="300"/>
      <c r="L9" s="301"/>
      <c r="M9" s="311"/>
    </row>
    <row r="10" spans="2:13" ht="16.5" customHeight="1">
      <c r="B10" s="324"/>
      <c r="C10" s="324"/>
      <c r="D10" s="324"/>
      <c r="E10" s="324"/>
      <c r="F10" s="324"/>
      <c r="G10" s="455"/>
      <c r="H10" s="295"/>
      <c r="I10" s="300"/>
      <c r="J10" s="301"/>
      <c r="K10" s="300"/>
      <c r="L10" s="301"/>
      <c r="M10" s="311"/>
    </row>
    <row r="11" spans="2:17" ht="16.5" customHeight="1" thickBot="1">
      <c r="B11" s="324" t="s">
        <v>779</v>
      </c>
      <c r="C11" s="324"/>
      <c r="D11" s="324"/>
      <c r="E11" s="324"/>
      <c r="F11" s="325"/>
      <c r="G11" s="485" t="s">
        <v>345</v>
      </c>
      <c r="H11" s="301"/>
      <c r="I11" s="303"/>
      <c r="J11" s="346"/>
      <c r="K11" s="303"/>
      <c r="L11" s="346"/>
      <c r="M11" s="326"/>
      <c r="N11" s="298"/>
      <c r="O11" s="298"/>
      <c r="P11" s="298"/>
      <c r="Q11" s="298"/>
    </row>
    <row r="12" spans="2:17" ht="16.5" customHeight="1" thickBot="1">
      <c r="B12" s="327"/>
      <c r="C12" s="327"/>
      <c r="D12" s="327" t="s">
        <v>780</v>
      </c>
      <c r="E12" s="327"/>
      <c r="F12" s="328"/>
      <c r="G12" s="486" t="s">
        <v>346</v>
      </c>
      <c r="H12" s="304"/>
      <c r="I12" s="303"/>
      <c r="J12" s="304"/>
      <c r="K12" s="303"/>
      <c r="L12" s="304"/>
      <c r="M12" s="326"/>
      <c r="N12" s="298"/>
      <c r="O12" s="298"/>
      <c r="P12" s="298"/>
      <c r="Q12" s="298"/>
    </row>
    <row r="13" spans="6:17" ht="3.75" customHeight="1">
      <c r="F13" s="329"/>
      <c r="G13" s="487"/>
      <c r="H13" s="302"/>
      <c r="I13" s="298"/>
      <c r="J13" s="298"/>
      <c r="K13" s="298"/>
      <c r="L13" s="302"/>
      <c r="M13" s="313"/>
      <c r="N13" s="298"/>
      <c r="O13" s="298"/>
      <c r="P13" s="298"/>
      <c r="Q13" s="298"/>
    </row>
    <row r="14" spans="6:17" ht="13.5">
      <c r="F14" s="329"/>
      <c r="G14" s="487"/>
      <c r="H14" s="535"/>
      <c r="I14" s="536" t="s">
        <v>781</v>
      </c>
      <c r="J14" s="537"/>
      <c r="K14" s="537"/>
      <c r="L14" s="538"/>
      <c r="M14" s="539" t="str">
        <f>Expendpast</f>
        <v>          Expended 2016</v>
      </c>
      <c r="N14" s="298"/>
      <c r="O14" s="298"/>
      <c r="P14" s="298"/>
      <c r="Q14" s="298"/>
    </row>
    <row r="15" spans="2:17" ht="13.5">
      <c r="B15" s="324" t="s">
        <v>782</v>
      </c>
      <c r="C15" s="324"/>
      <c r="D15" s="324"/>
      <c r="E15" s="324"/>
      <c r="F15" s="325"/>
      <c r="G15" s="485"/>
      <c r="H15" s="301"/>
      <c r="I15" s="424">
        <f>I7</f>
        <v>2017</v>
      </c>
      <c r="J15" s="425"/>
      <c r="K15" s="424">
        <f>K7</f>
        <v>2016</v>
      </c>
      <c r="L15" s="301"/>
      <c r="M15" s="332" t="s">
        <v>783</v>
      </c>
      <c r="N15" s="298"/>
      <c r="O15" s="298"/>
      <c r="P15" s="298"/>
      <c r="Q15" s="298"/>
    </row>
    <row r="16" spans="2:17" ht="16.5" customHeight="1">
      <c r="B16" s="324" t="s">
        <v>177</v>
      </c>
      <c r="C16" s="324"/>
      <c r="D16" s="324"/>
      <c r="E16" s="324"/>
      <c r="F16" s="325"/>
      <c r="G16" s="485" t="s">
        <v>347</v>
      </c>
      <c r="H16" s="301"/>
      <c r="I16" s="300"/>
      <c r="J16" s="301"/>
      <c r="K16" s="300"/>
      <c r="L16" s="301"/>
      <c r="M16" s="311"/>
      <c r="N16" s="298"/>
      <c r="O16" s="298"/>
      <c r="P16" s="298"/>
      <c r="Q16" s="298"/>
    </row>
    <row r="17" spans="2:17" ht="16.5" customHeight="1">
      <c r="B17" s="324" t="s">
        <v>205</v>
      </c>
      <c r="C17" s="324"/>
      <c r="D17" s="324"/>
      <c r="E17" s="324"/>
      <c r="F17" s="325"/>
      <c r="G17" s="485" t="s">
        <v>348</v>
      </c>
      <c r="H17" s="301"/>
      <c r="I17" s="300"/>
      <c r="J17" s="301"/>
      <c r="K17" s="300"/>
      <c r="L17" s="301"/>
      <c r="M17" s="311"/>
      <c r="N17" s="298"/>
      <c r="O17" s="298"/>
      <c r="P17" s="298"/>
      <c r="Q17" s="298"/>
    </row>
    <row r="18" spans="4:17" ht="16.5" customHeight="1">
      <c r="D18" s="317" t="s">
        <v>784</v>
      </c>
      <c r="F18" s="329"/>
      <c r="G18" s="487" t="s">
        <v>349</v>
      </c>
      <c r="H18" s="302"/>
      <c r="I18" s="298"/>
      <c r="J18" s="302"/>
      <c r="K18" s="298"/>
      <c r="L18" s="302"/>
      <c r="M18" s="313"/>
      <c r="N18" s="298"/>
      <c r="O18" s="298"/>
      <c r="P18" s="298"/>
      <c r="Q18" s="298"/>
    </row>
    <row r="19" spans="2:17" ht="3.75" customHeight="1">
      <c r="B19" s="321"/>
      <c r="C19" s="321"/>
      <c r="D19" s="321"/>
      <c r="E19" s="321"/>
      <c r="F19" s="333"/>
      <c r="G19" s="481"/>
      <c r="H19" s="334"/>
      <c r="I19" s="334"/>
      <c r="J19" s="334"/>
      <c r="K19" s="334"/>
      <c r="L19" s="334"/>
      <c r="M19" s="315"/>
      <c r="N19" s="298"/>
      <c r="O19" s="298"/>
      <c r="P19" s="298"/>
      <c r="Q19" s="298"/>
    </row>
    <row r="20" spans="6:17" ht="3.75" customHeight="1">
      <c r="F20" s="329"/>
      <c r="G20" s="515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6:17" ht="3.75" customHeight="1">
      <c r="F21" s="329"/>
      <c r="G21" s="514"/>
      <c r="H21" s="298"/>
      <c r="I21" s="298"/>
      <c r="J21" s="298"/>
      <c r="K21" s="298"/>
      <c r="L21" s="298"/>
      <c r="M21" s="298"/>
      <c r="N21" s="298"/>
      <c r="O21" s="298"/>
      <c r="P21" s="298"/>
      <c r="Q21" s="298"/>
    </row>
    <row r="22" spans="2:17" ht="17.25">
      <c r="B22" s="318" t="s">
        <v>785</v>
      </c>
      <c r="C22" s="319"/>
      <c r="D22" s="319"/>
      <c r="E22" s="319"/>
      <c r="F22" s="335"/>
      <c r="G22" s="482"/>
      <c r="H22" s="336"/>
      <c r="I22" s="336"/>
      <c r="J22" s="336"/>
      <c r="K22" s="336"/>
      <c r="L22" s="336"/>
      <c r="M22" s="336"/>
      <c r="N22" s="298"/>
      <c r="O22" s="298"/>
      <c r="P22" s="298"/>
      <c r="Q22" s="298"/>
    </row>
    <row r="23" spans="6:17" ht="7.5" customHeight="1">
      <c r="F23" s="329"/>
      <c r="G23" s="325"/>
      <c r="H23" s="298"/>
      <c r="I23" s="298"/>
      <c r="J23" s="298"/>
      <c r="K23" s="298"/>
      <c r="L23" s="298"/>
      <c r="M23" s="298"/>
      <c r="N23" s="298"/>
      <c r="O23" s="298"/>
      <c r="P23" s="298"/>
      <c r="Q23" s="298"/>
    </row>
    <row r="24" spans="2:17" ht="3.75" customHeight="1">
      <c r="B24" s="321"/>
      <c r="C24" s="321"/>
      <c r="D24" s="321"/>
      <c r="E24" s="321"/>
      <c r="F24" s="333"/>
      <c r="G24" s="481"/>
      <c r="H24" s="334"/>
      <c r="I24" s="334"/>
      <c r="J24" s="334"/>
      <c r="K24" s="334"/>
      <c r="L24" s="334"/>
      <c r="M24" s="315"/>
      <c r="N24" s="298"/>
      <c r="O24" s="298"/>
      <c r="P24" s="298"/>
      <c r="Q24" s="298"/>
    </row>
    <row r="25" spans="6:17" ht="13.5">
      <c r="F25" s="329"/>
      <c r="G25" s="487"/>
      <c r="H25" s="302"/>
      <c r="I25" s="330" t="s">
        <v>776</v>
      </c>
      <c r="J25" s="330"/>
      <c r="K25" s="330"/>
      <c r="L25" s="302"/>
      <c r="M25" s="331" t="s">
        <v>229</v>
      </c>
      <c r="N25" s="298"/>
      <c r="O25" s="298"/>
      <c r="P25" s="298"/>
      <c r="Q25" s="298"/>
    </row>
    <row r="26" spans="2:17" ht="15">
      <c r="B26" s="324" t="s">
        <v>777</v>
      </c>
      <c r="C26" s="324"/>
      <c r="D26" s="324"/>
      <c r="E26" s="324"/>
      <c r="F26" s="325"/>
      <c r="G26" s="505" t="s">
        <v>703</v>
      </c>
      <c r="H26" s="301"/>
      <c r="I26" s="424">
        <f>I7</f>
        <v>2017</v>
      </c>
      <c r="J26" s="425"/>
      <c r="K26" s="424">
        <f>K7</f>
        <v>2016</v>
      </c>
      <c r="L26" s="301"/>
      <c r="M26" s="436" t="str">
        <f>Inpast</f>
        <v>in 2016</v>
      </c>
      <c r="N26" s="298"/>
      <c r="O26" s="298"/>
      <c r="P26" s="298"/>
      <c r="Q26" s="298"/>
    </row>
    <row r="27" spans="2:17" ht="16.5" customHeight="1">
      <c r="B27" s="324" t="s">
        <v>778</v>
      </c>
      <c r="C27" s="324"/>
      <c r="D27" s="324"/>
      <c r="E27" s="324"/>
      <c r="F27" s="325"/>
      <c r="G27" s="485" t="s">
        <v>350</v>
      </c>
      <c r="H27" s="301"/>
      <c r="I27" s="300"/>
      <c r="J27" s="301"/>
      <c r="K27" s="300"/>
      <c r="L27" s="301"/>
      <c r="M27" s="311"/>
      <c r="N27" s="298"/>
      <c r="O27" s="298"/>
      <c r="P27" s="298"/>
      <c r="Q27" s="298"/>
    </row>
    <row r="28" spans="2:17" ht="16.5" customHeight="1">
      <c r="B28" s="324"/>
      <c r="C28" s="324"/>
      <c r="D28" s="324"/>
      <c r="E28" s="324"/>
      <c r="F28" s="325"/>
      <c r="G28" s="485"/>
      <c r="H28" s="301"/>
      <c r="I28" s="300"/>
      <c r="J28" s="301"/>
      <c r="K28" s="300"/>
      <c r="L28" s="301"/>
      <c r="M28" s="311"/>
      <c r="N28" s="298"/>
      <c r="O28" s="298"/>
      <c r="P28" s="298"/>
      <c r="Q28" s="298"/>
    </row>
    <row r="29" spans="2:13" ht="16.5" customHeight="1" thickBot="1">
      <c r="B29" s="324" t="s">
        <v>786</v>
      </c>
      <c r="C29" s="324"/>
      <c r="D29" s="324"/>
      <c r="E29" s="324"/>
      <c r="F29" s="324"/>
      <c r="G29" s="455" t="s">
        <v>351</v>
      </c>
      <c r="H29" s="295"/>
      <c r="I29" s="337"/>
      <c r="J29" s="529"/>
      <c r="K29" s="337"/>
      <c r="L29" s="529"/>
      <c r="M29" s="338"/>
    </row>
    <row r="30" spans="2:13" ht="16.5" customHeight="1" thickBot="1">
      <c r="B30" s="327"/>
      <c r="C30" s="327"/>
      <c r="D30" s="327" t="s">
        <v>787</v>
      </c>
      <c r="E30" s="327"/>
      <c r="F30" s="327"/>
      <c r="G30" s="488" t="s">
        <v>352</v>
      </c>
      <c r="H30" s="339"/>
      <c r="I30" s="337"/>
      <c r="J30" s="339"/>
      <c r="K30" s="337"/>
      <c r="L30" s="339"/>
      <c r="M30" s="338"/>
    </row>
    <row r="31" spans="7:13" ht="3.75" customHeight="1">
      <c r="G31" s="489"/>
      <c r="H31" s="292"/>
      <c r="L31" s="292"/>
      <c r="M31" s="307"/>
    </row>
    <row r="32" spans="7:13" ht="13.5">
      <c r="G32" s="489"/>
      <c r="H32" s="292"/>
      <c r="I32" s="542" t="s">
        <v>781</v>
      </c>
      <c r="J32" s="543"/>
      <c r="K32" s="543"/>
      <c r="L32" s="308"/>
      <c r="M32" s="544" t="str">
        <f>M14</f>
        <v>          Expended 2016</v>
      </c>
    </row>
    <row r="33" spans="2:13" ht="14.25" customHeight="1">
      <c r="B33" s="324" t="s">
        <v>782</v>
      </c>
      <c r="C33" s="324"/>
      <c r="D33" s="324"/>
      <c r="E33" s="324"/>
      <c r="F33" s="324"/>
      <c r="G33" s="505" t="s">
        <v>703</v>
      </c>
      <c r="H33" s="301"/>
      <c r="I33" s="540">
        <f>I7</f>
        <v>2017</v>
      </c>
      <c r="J33" s="425"/>
      <c r="K33" s="541">
        <f>K7</f>
        <v>2016</v>
      </c>
      <c r="L33" s="295"/>
      <c r="M33" s="340" t="s">
        <v>783</v>
      </c>
    </row>
    <row r="34" spans="2:13" ht="16.5" customHeight="1">
      <c r="B34" s="324" t="s">
        <v>177</v>
      </c>
      <c r="C34" s="324"/>
      <c r="D34" s="324"/>
      <c r="E34" s="324"/>
      <c r="F34" s="324"/>
      <c r="G34" s="455" t="s">
        <v>353</v>
      </c>
      <c r="H34" s="295"/>
      <c r="I34" s="293"/>
      <c r="J34" s="295"/>
      <c r="K34" s="408"/>
      <c r="L34" s="295"/>
      <c r="M34" s="299"/>
    </row>
    <row r="35" spans="2:13" ht="16.5" customHeight="1">
      <c r="B35" s="324" t="s">
        <v>205</v>
      </c>
      <c r="C35" s="324"/>
      <c r="D35" s="324"/>
      <c r="E35" s="324"/>
      <c r="F35" s="324"/>
      <c r="G35" s="455" t="s">
        <v>354</v>
      </c>
      <c r="H35" s="295"/>
      <c r="I35" s="293"/>
      <c r="J35" s="295"/>
      <c r="K35" s="293"/>
      <c r="L35" s="295"/>
      <c r="M35" s="299"/>
    </row>
    <row r="36" spans="3:13" ht="16.5" customHeight="1">
      <c r="C36" s="317" t="s">
        <v>788</v>
      </c>
      <c r="G36" s="455" t="s">
        <v>355</v>
      </c>
      <c r="H36" s="292"/>
      <c r="J36" s="292"/>
      <c r="L36" s="292"/>
      <c r="M36" s="307"/>
    </row>
    <row r="37" spans="2:13" ht="3.75" customHeight="1">
      <c r="B37" s="321"/>
      <c r="C37" s="321"/>
      <c r="D37" s="321"/>
      <c r="E37" s="321"/>
      <c r="F37" s="321"/>
      <c r="G37" s="321"/>
      <c r="H37" s="290"/>
      <c r="I37" s="290"/>
      <c r="J37" s="290"/>
      <c r="K37" s="290"/>
      <c r="L37" s="290"/>
      <c r="M37" s="306"/>
    </row>
    <row r="39" ht="12" customHeight="1"/>
    <row r="40" spans="2:13" ht="13.5">
      <c r="B40" s="319" t="s">
        <v>789</v>
      </c>
      <c r="C40" s="319"/>
      <c r="D40" s="319"/>
      <c r="E40" s="319"/>
      <c r="F40" s="319"/>
      <c r="G40" s="319"/>
      <c r="H40" s="320"/>
      <c r="I40" s="320"/>
      <c r="J40" s="320"/>
      <c r="K40" s="320"/>
      <c r="L40" s="320"/>
      <c r="M40" s="320"/>
    </row>
  </sheetData>
  <sheetProtection/>
  <printOptions/>
  <pageMargins left="0.5" right="0.303" top="0.5" bottom="0.55" header="0.5" footer="0.5"/>
  <pageSetup fitToHeight="1" fitToWidth="1" horizontalDpi="600" verticalDpi="600" orientation="landscape" paperSize="5" scale="3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C3:O38"/>
  <sheetViews>
    <sheetView defaultGridColor="0" zoomScale="75" zoomScaleNormal="75" zoomScalePageLayoutView="0" colorId="22" workbookViewId="0" topLeftCell="A1">
      <selection activeCell="C1" sqref="C1"/>
    </sheetView>
  </sheetViews>
  <sheetFormatPr defaultColWidth="8.77734375" defaultRowHeight="15"/>
  <cols>
    <col min="1" max="1" width="3.21484375" style="279" customWidth="1"/>
    <col min="2" max="2" width="3.10546875" style="279" customWidth="1"/>
    <col min="3" max="3" width="5.10546875" style="279" customWidth="1"/>
    <col min="4" max="4" width="35.10546875" style="279" customWidth="1"/>
    <col min="5" max="5" width="9.77734375" style="279" customWidth="1"/>
    <col min="6" max="6" width="1.4375" style="279" customWidth="1"/>
    <col min="7" max="7" width="14.10546875" style="279" customWidth="1"/>
    <col min="8" max="8" width="1.4375" style="279" customWidth="1"/>
    <col min="9" max="9" width="13.21484375" style="279" customWidth="1"/>
    <col min="10" max="10" width="1.4375" style="279" customWidth="1"/>
    <col min="11" max="11" width="14.5546875" style="279" customWidth="1"/>
    <col min="12" max="16384" width="8.77734375" style="279" customWidth="1"/>
  </cols>
  <sheetData>
    <row r="3" spans="4:15" ht="13.5">
      <c r="D3" s="341" t="s">
        <v>790</v>
      </c>
      <c r="E3" s="341"/>
      <c r="F3" s="288"/>
      <c r="I3" s="288" t="s">
        <v>791</v>
      </c>
      <c r="O3" s="289"/>
    </row>
    <row r="4" spans="3:11" ht="3" customHeight="1">
      <c r="C4" s="290"/>
      <c r="D4" s="290"/>
      <c r="E4" s="290"/>
      <c r="F4" s="290"/>
      <c r="G4" s="290"/>
      <c r="H4" s="290"/>
      <c r="I4" s="290"/>
      <c r="J4" s="290"/>
      <c r="K4" s="290"/>
    </row>
    <row r="5" spans="5:11" ht="13.5">
      <c r="E5" s="490"/>
      <c r="F5" s="292"/>
      <c r="H5" s="305" t="s">
        <v>704</v>
      </c>
      <c r="I5" s="306"/>
      <c r="J5" s="307"/>
      <c r="K5" s="545" t="s">
        <v>367</v>
      </c>
    </row>
    <row r="6" spans="3:11" ht="15">
      <c r="C6" s="343" t="s">
        <v>849</v>
      </c>
      <c r="E6" s="505" t="s">
        <v>703</v>
      </c>
      <c r="F6" s="295"/>
      <c r="G6" s="344">
        <f>Current</f>
        <v>2017</v>
      </c>
      <c r="H6" s="345"/>
      <c r="I6" s="344">
        <f>Past</f>
        <v>2016</v>
      </c>
      <c r="J6" s="307"/>
      <c r="K6" s="342" t="str">
        <f>Inpast</f>
        <v>in 2016</v>
      </c>
    </row>
    <row r="7" spans="3:11" ht="18" customHeight="1">
      <c r="C7" s="312" t="s">
        <v>850</v>
      </c>
      <c r="D7" s="306"/>
      <c r="E7" s="344" t="s">
        <v>111</v>
      </c>
      <c r="F7" s="306"/>
      <c r="G7" s="315"/>
      <c r="H7" s="315"/>
      <c r="I7" s="315"/>
      <c r="J7" s="315"/>
      <c r="K7" s="315"/>
    </row>
    <row r="8" spans="3:11" ht="15.75" customHeight="1">
      <c r="C8" s="312"/>
      <c r="D8" s="306"/>
      <c r="E8" s="306"/>
      <c r="F8" s="306"/>
      <c r="G8" s="315"/>
      <c r="H8" s="315"/>
      <c r="I8" s="315"/>
      <c r="J8" s="315"/>
      <c r="K8" s="315"/>
    </row>
    <row r="9" spans="3:11" ht="18" customHeight="1" thickBot="1">
      <c r="C9" s="312" t="s">
        <v>358</v>
      </c>
      <c r="D9" s="306"/>
      <c r="E9" s="344" t="s">
        <v>356</v>
      </c>
      <c r="F9" s="306"/>
      <c r="G9" s="346"/>
      <c r="H9" s="347"/>
      <c r="I9" s="347"/>
      <c r="J9" s="347"/>
      <c r="K9" s="347"/>
    </row>
    <row r="10" spans="3:11" ht="18" customHeight="1" thickBot="1">
      <c r="C10" s="312" t="s">
        <v>359</v>
      </c>
      <c r="D10" s="348"/>
      <c r="E10" s="491" t="s">
        <v>357</v>
      </c>
      <c r="F10" s="348"/>
      <c r="G10" s="326"/>
      <c r="H10" s="326"/>
      <c r="I10" s="326"/>
      <c r="J10" s="326"/>
      <c r="K10" s="326"/>
    </row>
    <row r="11" spans="3:11" ht="15.75" customHeight="1">
      <c r="C11" s="312"/>
      <c r="F11" s="292"/>
      <c r="H11" s="305" t="s">
        <v>729</v>
      </c>
      <c r="I11" s="547"/>
      <c r="J11" s="530"/>
      <c r="K11" s="546" t="str">
        <f>Expendpast</f>
        <v>          Expended 2016</v>
      </c>
    </row>
    <row r="12" spans="3:11" ht="18" customHeight="1">
      <c r="C12" s="312" t="s">
        <v>851</v>
      </c>
      <c r="D12" s="306"/>
      <c r="E12" s="506" t="s">
        <v>703</v>
      </c>
      <c r="F12" s="308"/>
      <c r="G12" s="344">
        <f>G6</f>
        <v>2017</v>
      </c>
      <c r="H12" s="345"/>
      <c r="I12" s="344">
        <f>I6</f>
        <v>2016</v>
      </c>
      <c r="J12" s="295"/>
      <c r="K12" s="310" t="s">
        <v>783</v>
      </c>
    </row>
    <row r="13" spans="3:11" ht="18" customHeight="1">
      <c r="C13" s="312" t="s">
        <v>177</v>
      </c>
      <c r="D13" s="345"/>
      <c r="E13" s="344" t="s">
        <v>361</v>
      </c>
      <c r="F13" s="306"/>
      <c r="G13" s="315"/>
      <c r="H13" s="315"/>
      <c r="I13" s="315"/>
      <c r="J13" s="315"/>
      <c r="K13" s="315"/>
    </row>
    <row r="14" spans="3:11" ht="18" customHeight="1">
      <c r="C14" s="312" t="s">
        <v>205</v>
      </c>
      <c r="D14" s="345"/>
      <c r="E14" s="344" t="s">
        <v>362</v>
      </c>
      <c r="F14" s="306"/>
      <c r="G14" s="315"/>
      <c r="H14" s="315"/>
      <c r="I14" s="315"/>
      <c r="J14" s="315"/>
      <c r="K14" s="315"/>
    </row>
    <row r="15" spans="3:11" ht="15.75" customHeight="1">
      <c r="C15" s="343" t="s">
        <v>360</v>
      </c>
      <c r="E15" s="492"/>
      <c r="F15" s="316"/>
      <c r="G15" s="256"/>
      <c r="H15" s="256"/>
      <c r="I15" s="256"/>
      <c r="J15" s="256"/>
      <c r="K15" s="256"/>
    </row>
    <row r="16" spans="3:11" ht="15.75" customHeight="1">
      <c r="C16" s="312" t="s">
        <v>852</v>
      </c>
      <c r="D16" s="299"/>
      <c r="E16" s="493" t="s">
        <v>363</v>
      </c>
      <c r="F16" s="299"/>
      <c r="G16" s="311"/>
      <c r="H16" s="311"/>
      <c r="I16" s="311"/>
      <c r="J16" s="311"/>
      <c r="K16" s="311"/>
    </row>
    <row r="17" spans="3:11" ht="3" customHeight="1">
      <c r="C17" s="312"/>
      <c r="D17" s="299"/>
      <c r="E17" s="299"/>
      <c r="F17" s="299"/>
      <c r="G17" s="299"/>
      <c r="H17" s="299"/>
      <c r="I17" s="299"/>
      <c r="J17" s="299"/>
      <c r="K17" s="299"/>
    </row>
    <row r="18" ht="18" customHeight="1"/>
    <row r="19" ht="18" customHeight="1"/>
    <row r="20" ht="18" customHeight="1"/>
    <row r="21" ht="13.5">
      <c r="C21" s="556" t="s">
        <v>961</v>
      </c>
    </row>
    <row r="22" ht="7.5" customHeight="1"/>
    <row r="23" ht="13.5">
      <c r="C23" s="349" t="s">
        <v>855</v>
      </c>
    </row>
    <row r="24" ht="6" customHeight="1"/>
    <row r="25" ht="13.5">
      <c r="C25" s="349" t="s">
        <v>856</v>
      </c>
    </row>
    <row r="26" ht="6.75" customHeight="1"/>
    <row r="27" spans="3:15" ht="13.5">
      <c r="C27" s="350" t="s">
        <v>857</v>
      </c>
      <c r="N27" s="351"/>
      <c r="O27" s="351"/>
    </row>
    <row r="28" ht="6.75" customHeight="1"/>
    <row r="29" spans="3:15" ht="13.5">
      <c r="C29" s="293"/>
      <c r="D29" s="408"/>
      <c r="E29" s="408"/>
      <c r="F29" s="293"/>
      <c r="G29" s="408"/>
      <c r="H29" s="293"/>
      <c r="I29" s="293"/>
      <c r="J29" s="293"/>
      <c r="K29" s="293"/>
      <c r="L29" s="293"/>
      <c r="M29" s="293"/>
      <c r="N29" s="352"/>
      <c r="O29" s="352"/>
    </row>
    <row r="30" ht="6.75" customHeight="1"/>
    <row r="31" spans="3:15" ht="12" customHeight="1"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</row>
    <row r="32" ht="12" customHeight="1"/>
    <row r="33" ht="12" customHeight="1">
      <c r="C33" s="349" t="s">
        <v>858</v>
      </c>
    </row>
    <row r="34" ht="10.5" customHeight="1"/>
    <row r="35" ht="10.5" customHeight="1"/>
    <row r="36" spans="4:5" ht="10.5" customHeight="1">
      <c r="D36" s="353" t="s">
        <v>859</v>
      </c>
      <c r="E36" s="353"/>
    </row>
    <row r="37" ht="10.5" customHeight="1"/>
    <row r="38" ht="13.5">
      <c r="H38" s="305" t="s">
        <v>860</v>
      </c>
    </row>
  </sheetData>
  <sheetProtection/>
  <printOptions/>
  <pageMargins left="0.5" right="0.303" top="0.5" bottom="0.55" header="0.5" footer="0.5"/>
  <pageSetup fitToHeight="1" fitToWidth="1" horizontalDpi="600" verticalDpi="600" orientation="landscape" paperSize="5" scale="18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6"/>
  <sheetViews>
    <sheetView defaultGridColor="0" zoomScale="80" zoomScaleNormal="80" zoomScalePageLayoutView="0" colorId="22" workbookViewId="0" topLeftCell="A6">
      <selection activeCell="P30" sqref="P30"/>
    </sheetView>
  </sheetViews>
  <sheetFormatPr defaultColWidth="9.77734375" defaultRowHeight="15"/>
  <cols>
    <col min="1" max="1" width="4.77734375" style="0" customWidth="1"/>
    <col min="2" max="2" width="16.77734375" style="0" customWidth="1"/>
    <col min="3" max="3" width="21.77734375" style="0" customWidth="1"/>
    <col min="4" max="4" width="7.77734375" style="0" customWidth="1"/>
    <col min="5" max="5" width="11.6640625" style="0" bestFit="1" customWidth="1"/>
    <col min="6" max="6" width="3.77734375" style="0" customWidth="1"/>
    <col min="7" max="8" width="5.77734375" style="0" customWidth="1"/>
    <col min="9" max="10" width="20.77734375" style="0" customWidth="1"/>
    <col min="11" max="11" width="7.77734375" style="0" customWidth="1"/>
    <col min="12" max="12" width="12.4453125" style="0" bestFit="1" customWidth="1"/>
    <col min="13" max="13" width="3.77734375" style="0" customWidth="1"/>
    <col min="14" max="14" width="12.4453125" style="0" customWidth="1"/>
    <col min="15" max="15" width="3.77734375" style="0" customWidth="1"/>
  </cols>
  <sheetData>
    <row r="1" spans="1:13" ht="15">
      <c r="A1" s="48"/>
      <c r="B1" s="48"/>
      <c r="C1" s="48"/>
      <c r="D1" s="48"/>
      <c r="E1" s="48"/>
      <c r="F1" s="123" t="s">
        <v>570</v>
      </c>
      <c r="G1" s="48"/>
      <c r="H1" s="48"/>
      <c r="I1" s="48"/>
      <c r="J1" s="48"/>
      <c r="K1" s="48"/>
      <c r="L1" s="48"/>
      <c r="M1" s="48"/>
    </row>
    <row r="2" spans="1:13" ht="15">
      <c r="A2" s="48"/>
      <c r="B2" s="48"/>
      <c r="C2" s="48"/>
      <c r="D2" s="48"/>
      <c r="E2" s="48"/>
      <c r="F2" s="48"/>
      <c r="G2" s="48"/>
      <c r="H2" s="61" t="s">
        <v>475</v>
      </c>
      <c r="I2" s="61"/>
      <c r="J2" s="61"/>
      <c r="K2" s="61"/>
      <c r="L2" s="61"/>
      <c r="M2" s="61"/>
    </row>
    <row r="3" spans="1:15" ht="15.75" thickBot="1">
      <c r="A3" s="62" t="s">
        <v>962</v>
      </c>
      <c r="B3" s="62"/>
      <c r="C3" s="62"/>
      <c r="D3" s="62"/>
      <c r="E3" s="62"/>
      <c r="F3" s="62"/>
      <c r="G3" s="48"/>
      <c r="H3" s="62" t="s">
        <v>476</v>
      </c>
      <c r="I3" s="62"/>
      <c r="J3" s="62"/>
      <c r="K3" s="62"/>
      <c r="L3" s="62"/>
      <c r="M3" s="62"/>
      <c r="N3" s="62"/>
      <c r="O3" s="62"/>
    </row>
    <row r="4" spans="1:15" ht="19.5" customHeight="1" thickBot="1" thickTop="1">
      <c r="A4" s="63" t="s">
        <v>477</v>
      </c>
      <c r="B4" s="63"/>
      <c r="C4" s="63"/>
      <c r="D4" s="63"/>
      <c r="E4" s="63"/>
      <c r="F4" s="64"/>
      <c r="H4" s="65"/>
      <c r="I4" s="49"/>
      <c r="J4" s="60"/>
      <c r="K4" s="60"/>
      <c r="L4" s="63" t="s">
        <v>965</v>
      </c>
      <c r="M4" s="66"/>
      <c r="N4" s="63" t="s">
        <v>943</v>
      </c>
      <c r="O4" s="63"/>
    </row>
    <row r="5" spans="1:15" ht="19.5" customHeight="1" thickTop="1">
      <c r="A5" s="52" t="s">
        <v>478</v>
      </c>
      <c r="B5" s="52"/>
      <c r="C5" s="59"/>
      <c r="D5" s="67">
        <v>1110100</v>
      </c>
      <c r="E5" s="584">
        <v>664410.75</v>
      </c>
      <c r="F5" s="584"/>
      <c r="H5" s="68" t="s">
        <v>479</v>
      </c>
      <c r="I5" s="52"/>
      <c r="J5" s="59"/>
      <c r="K5" s="67">
        <v>2310100</v>
      </c>
      <c r="L5" s="584">
        <f>+N22</f>
        <v>324405.4400000002</v>
      </c>
      <c r="M5" s="683"/>
      <c r="N5" s="584">
        <v>216364.19</v>
      </c>
      <c r="O5" s="582"/>
    </row>
    <row r="6" spans="1:15" ht="19.5" customHeight="1">
      <c r="A6" s="52" t="s">
        <v>480</v>
      </c>
      <c r="B6" s="52"/>
      <c r="C6" s="59"/>
      <c r="D6" s="67">
        <v>1111000</v>
      </c>
      <c r="E6" s="584">
        <v>0</v>
      </c>
      <c r="F6" s="584"/>
      <c r="H6" s="69" t="s">
        <v>481</v>
      </c>
      <c r="J6" s="57"/>
      <c r="K6" s="70"/>
      <c r="L6" s="583"/>
      <c r="M6" s="684"/>
      <c r="N6" s="583"/>
      <c r="O6" s="581"/>
    </row>
    <row r="7" spans="3:15" ht="15">
      <c r="C7" s="57"/>
      <c r="D7" s="70"/>
      <c r="E7" s="583"/>
      <c r="F7" s="583"/>
      <c r="H7" s="69"/>
      <c r="I7" t="s">
        <v>482</v>
      </c>
      <c r="J7" s="57"/>
      <c r="K7" s="70"/>
      <c r="L7" s="583"/>
      <c r="M7" s="684"/>
      <c r="N7" s="583"/>
      <c r="O7" s="581"/>
    </row>
    <row r="8" spans="1:15" ht="15">
      <c r="A8" s="52" t="s">
        <v>483</v>
      </c>
      <c r="B8" s="52"/>
      <c r="C8" s="59"/>
      <c r="D8" s="67">
        <v>1110200</v>
      </c>
      <c r="E8" s="584">
        <v>0</v>
      </c>
      <c r="F8" s="584"/>
      <c r="H8" s="558" t="s">
        <v>1171</v>
      </c>
      <c r="I8" s="52"/>
      <c r="J8" s="59"/>
      <c r="K8" s="67">
        <v>2310200</v>
      </c>
      <c r="L8" s="584">
        <v>1564147.78</v>
      </c>
      <c r="M8" s="683"/>
      <c r="N8" s="584">
        <v>1626734.56</v>
      </c>
      <c r="O8" s="582"/>
    </row>
    <row r="9" spans="1:15" ht="19.5" customHeight="1">
      <c r="A9" s="52" t="s">
        <v>484</v>
      </c>
      <c r="B9" s="52"/>
      <c r="C9" s="59"/>
      <c r="D9" s="67" t="s">
        <v>150</v>
      </c>
      <c r="E9" s="53" t="s">
        <v>485</v>
      </c>
      <c r="F9" s="127" t="s">
        <v>171</v>
      </c>
      <c r="H9" s="68" t="s">
        <v>486</v>
      </c>
      <c r="I9" s="52"/>
      <c r="J9" s="59"/>
      <c r="K9" s="67">
        <v>2310300</v>
      </c>
      <c r="L9" s="584">
        <v>2879.1</v>
      </c>
      <c r="M9" s="683"/>
      <c r="N9" s="584">
        <v>8721.7</v>
      </c>
      <c r="O9" s="582"/>
    </row>
    <row r="10" spans="1:15" ht="19.5" customHeight="1">
      <c r="A10" s="52"/>
      <c r="B10" s="52" t="s">
        <v>487</v>
      </c>
      <c r="C10" s="59"/>
      <c r="D10" s="67">
        <v>1110300</v>
      </c>
      <c r="E10" s="584">
        <v>3256.31</v>
      </c>
      <c r="F10" s="584"/>
      <c r="H10" s="68" t="s">
        <v>488</v>
      </c>
      <c r="I10" s="52"/>
      <c r="J10" s="59"/>
      <c r="K10" s="67">
        <v>2310400</v>
      </c>
      <c r="L10" s="584">
        <f>11593.38+104769.57+83695.65+7653.97+9937.14</f>
        <v>217649.71000000002</v>
      </c>
      <c r="M10" s="683"/>
      <c r="N10" s="584">
        <v>299891.94</v>
      </c>
      <c r="O10" s="582"/>
    </row>
    <row r="11" spans="1:15" ht="19.5" customHeight="1">
      <c r="A11" s="52"/>
      <c r="B11" s="52" t="s">
        <v>489</v>
      </c>
      <c r="C11" s="59"/>
      <c r="D11" s="67">
        <v>1110400</v>
      </c>
      <c r="E11" s="584">
        <v>0</v>
      </c>
      <c r="F11" s="584"/>
      <c r="H11" s="68"/>
      <c r="I11" s="52" t="s">
        <v>490</v>
      </c>
      <c r="J11" s="59"/>
      <c r="K11" s="67">
        <v>2310500</v>
      </c>
      <c r="L11" s="584">
        <f>SUM(L5:L10)</f>
        <v>2109082.0300000003</v>
      </c>
      <c r="M11" s="683"/>
      <c r="N11" s="584">
        <f>SUM(N5:N10)</f>
        <v>2151712.39</v>
      </c>
      <c r="O11" s="582"/>
    </row>
    <row r="12" spans="2:15" ht="15">
      <c r="B12" t="s">
        <v>491</v>
      </c>
      <c r="C12" s="57"/>
      <c r="D12" s="70"/>
      <c r="E12" s="583"/>
      <c r="F12" s="583"/>
      <c r="H12" s="69" t="s">
        <v>492</v>
      </c>
      <c r="J12" s="57"/>
      <c r="K12" s="70"/>
      <c r="L12" s="583"/>
      <c r="M12" s="684"/>
      <c r="N12" s="583"/>
      <c r="O12" s="581"/>
    </row>
    <row r="13" spans="1:15" ht="15">
      <c r="A13" s="52"/>
      <c r="B13" s="52" t="s">
        <v>493</v>
      </c>
      <c r="C13" s="59"/>
      <c r="D13" s="67">
        <v>1110500</v>
      </c>
      <c r="E13" s="584">
        <v>0</v>
      </c>
      <c r="F13" s="584"/>
      <c r="H13" s="68"/>
      <c r="I13" s="52" t="s">
        <v>494</v>
      </c>
      <c r="J13" s="59"/>
      <c r="K13" s="67">
        <v>2310600</v>
      </c>
      <c r="L13" s="584">
        <f>203354+296540.56+26812+119774.5+30000+162431.85+14871</f>
        <v>853783.91</v>
      </c>
      <c r="M13" s="683"/>
      <c r="N13" s="584">
        <v>1012959.88</v>
      </c>
      <c r="O13" s="582"/>
    </row>
    <row r="14" spans="1:15" ht="19.5" customHeight="1">
      <c r="A14" s="52"/>
      <c r="B14" s="52" t="s">
        <v>495</v>
      </c>
      <c r="C14" s="59"/>
      <c r="D14" s="67">
        <v>1110600</v>
      </c>
      <c r="E14" s="584">
        <f>183606.24-E10</f>
        <v>180349.93</v>
      </c>
      <c r="F14" s="584"/>
      <c r="H14" s="68"/>
      <c r="I14" s="52" t="s">
        <v>467</v>
      </c>
      <c r="J14" s="59"/>
      <c r="K14" s="67">
        <v>2310700</v>
      </c>
      <c r="L14" s="584">
        <f>333278+308552</f>
        <v>641830</v>
      </c>
      <c r="M14" s="683"/>
      <c r="N14" s="584">
        <v>637646.59</v>
      </c>
      <c r="O14" s="582"/>
    </row>
    <row r="15" spans="1:15" ht="19.5" customHeight="1">
      <c r="A15" s="557" t="s">
        <v>963</v>
      </c>
      <c r="B15" s="52"/>
      <c r="C15" s="59"/>
      <c r="D15" s="67">
        <v>1110700</v>
      </c>
      <c r="E15" s="584">
        <f>12000+2871</f>
        <v>14871</v>
      </c>
      <c r="F15" s="584"/>
      <c r="H15" s="68"/>
      <c r="I15" s="52" t="s">
        <v>496</v>
      </c>
      <c r="J15" s="59"/>
      <c r="K15" s="67">
        <v>2310800</v>
      </c>
      <c r="L15" s="584">
        <v>155769.61</v>
      </c>
      <c r="M15" s="683"/>
      <c r="N15" s="584">
        <v>162995.79</v>
      </c>
      <c r="O15" s="582"/>
    </row>
    <row r="16" spans="1:15" ht="15">
      <c r="A16" t="s">
        <v>497</v>
      </c>
      <c r="C16" s="57"/>
      <c r="D16" s="70"/>
      <c r="E16" s="583"/>
      <c r="F16" s="583"/>
      <c r="H16" s="69"/>
      <c r="J16" s="57"/>
      <c r="K16" s="70"/>
      <c r="L16" s="583"/>
      <c r="M16" s="684"/>
      <c r="N16" s="583"/>
      <c r="O16" s="581"/>
    </row>
    <row r="17" spans="1:15" ht="15" thickBot="1">
      <c r="A17" s="557" t="s">
        <v>964</v>
      </c>
      <c r="B17" s="52"/>
      <c r="C17" s="59"/>
      <c r="D17" s="67">
        <v>1110800</v>
      </c>
      <c r="E17" s="685">
        <v>0</v>
      </c>
      <c r="F17" s="685"/>
      <c r="H17" s="68"/>
      <c r="I17" s="52" t="s">
        <v>498</v>
      </c>
      <c r="J17" s="59"/>
      <c r="K17" s="67">
        <v>2310900</v>
      </c>
      <c r="L17" s="584">
        <v>0</v>
      </c>
      <c r="M17" s="683"/>
      <c r="N17" s="584">
        <v>0</v>
      </c>
      <c r="O17" s="582"/>
    </row>
    <row r="18" spans="1:15" ht="19.5" customHeight="1" thickBot="1">
      <c r="A18" s="71"/>
      <c r="B18" s="71" t="s">
        <v>499</v>
      </c>
      <c r="C18" s="72"/>
      <c r="D18" s="73">
        <v>1110900</v>
      </c>
      <c r="E18" s="685">
        <f>SUM(E5:E17)</f>
        <v>862887.99</v>
      </c>
      <c r="F18" s="685"/>
      <c r="H18" s="68"/>
      <c r="I18" s="682" t="s">
        <v>500</v>
      </c>
      <c r="J18" s="59"/>
      <c r="K18" s="67">
        <v>2311000</v>
      </c>
      <c r="L18" s="685">
        <f>109898.24+2560.93</f>
        <v>112459.17</v>
      </c>
      <c r="M18" s="686"/>
      <c r="N18" s="685">
        <v>22704.69</v>
      </c>
      <c r="O18" s="687"/>
    </row>
    <row r="19" spans="1:15" ht="19.5" customHeight="1" thickBot="1">
      <c r="A19" s="74" t="s">
        <v>501</v>
      </c>
      <c r="B19" s="74"/>
      <c r="C19" s="74"/>
      <c r="D19" s="75"/>
      <c r="E19" s="693"/>
      <c r="F19" s="693"/>
      <c r="H19" s="76"/>
      <c r="I19" s="71" t="s">
        <v>502</v>
      </c>
      <c r="J19" s="72"/>
      <c r="K19" s="73">
        <v>2311100</v>
      </c>
      <c r="L19" s="685">
        <f>SUM(L13:L18)</f>
        <v>1763842.69</v>
      </c>
      <c r="M19" s="686"/>
      <c r="N19" s="685">
        <f>SUM(N13:N18)</f>
        <v>1836306.95</v>
      </c>
      <c r="O19" s="687"/>
    </row>
    <row r="20" spans="1:15" ht="19.5" customHeight="1">
      <c r="A20" s="52" t="s">
        <v>503</v>
      </c>
      <c r="B20" s="52"/>
      <c r="C20" s="59"/>
      <c r="D20" s="67">
        <v>2110100</v>
      </c>
      <c r="E20" s="584">
        <f>357084.56</f>
        <v>357084.56</v>
      </c>
      <c r="F20" s="584"/>
      <c r="H20" s="68" t="s">
        <v>504</v>
      </c>
      <c r="I20" s="52"/>
      <c r="J20" s="59"/>
      <c r="K20" s="67">
        <v>2311200</v>
      </c>
      <c r="L20" s="584"/>
      <c r="M20" s="683"/>
      <c r="N20" s="584">
        <v>9000</v>
      </c>
      <c r="O20" s="582"/>
    </row>
    <row r="21" spans="1:15" ht="19.5" customHeight="1">
      <c r="A21" s="52" t="s">
        <v>505</v>
      </c>
      <c r="B21" s="52"/>
      <c r="C21" s="59"/>
      <c r="D21" s="67">
        <v>2110200</v>
      </c>
      <c r="E21" s="584">
        <v>183606.24</v>
      </c>
      <c r="F21" s="584"/>
      <c r="H21" s="68" t="s">
        <v>506</v>
      </c>
      <c r="I21" s="52"/>
      <c r="J21" s="59"/>
      <c r="K21" s="67">
        <v>2311300</v>
      </c>
      <c r="L21" s="584">
        <f>+L19-L20</f>
        <v>1763842.69</v>
      </c>
      <c r="M21" s="683"/>
      <c r="N21" s="584">
        <f>+N19-N20</f>
        <v>1827306.95</v>
      </c>
      <c r="O21" s="582"/>
    </row>
    <row r="22" spans="1:15" ht="19.5" customHeight="1" thickBot="1">
      <c r="A22" s="52" t="s">
        <v>507</v>
      </c>
      <c r="B22" s="52"/>
      <c r="C22" s="59"/>
      <c r="D22" s="67">
        <v>2110300</v>
      </c>
      <c r="E22" s="584">
        <f>+L22</f>
        <v>345239.3400000003</v>
      </c>
      <c r="F22" s="584"/>
      <c r="H22" s="65" t="s">
        <v>508</v>
      </c>
      <c r="I22" s="49"/>
      <c r="J22" s="60"/>
      <c r="K22" s="77">
        <v>2311400</v>
      </c>
      <c r="L22" s="688">
        <f>+L11-L21</f>
        <v>345239.3400000003</v>
      </c>
      <c r="M22" s="689"/>
      <c r="N22" s="688">
        <f>+N11-N21</f>
        <v>324405.4400000002</v>
      </c>
      <c r="O22" s="690"/>
    </row>
    <row r="23" spans="3:15" ht="15" thickTop="1">
      <c r="C23" s="57"/>
      <c r="D23" s="70"/>
      <c r="E23" s="583"/>
      <c r="F23" s="583"/>
      <c r="H23" s="78" t="s">
        <v>509</v>
      </c>
      <c r="K23" s="79"/>
      <c r="L23" s="581"/>
      <c r="M23" s="581"/>
      <c r="N23" s="581"/>
      <c r="O23" s="581"/>
    </row>
    <row r="24" spans="1:15" ht="15" thickBot="1">
      <c r="A24" s="49"/>
      <c r="B24" s="49" t="s">
        <v>510</v>
      </c>
      <c r="C24" s="60"/>
      <c r="D24" s="77"/>
      <c r="E24" s="688">
        <f>SUM(E20:E23)</f>
        <v>885930.1400000004</v>
      </c>
      <c r="F24" s="688"/>
      <c r="K24" s="79"/>
      <c r="L24" s="581"/>
      <c r="M24" s="581"/>
      <c r="N24" s="581"/>
      <c r="O24" s="581"/>
    </row>
    <row r="25" spans="3:15" ht="19.5" customHeight="1" thickTop="1">
      <c r="C25" s="52"/>
      <c r="D25" s="80"/>
      <c r="E25" s="582"/>
      <c r="F25" s="582"/>
      <c r="I25" s="81" t="s">
        <v>966</v>
      </c>
      <c r="J25" s="81"/>
      <c r="K25" s="82"/>
      <c r="L25" s="691"/>
      <c r="M25" s="691"/>
      <c r="N25" s="581"/>
      <c r="O25" s="581"/>
    </row>
    <row r="26" spans="3:15" ht="19.5" customHeight="1">
      <c r="C26" s="413" t="s">
        <v>511</v>
      </c>
      <c r="D26" s="67">
        <v>2220110</v>
      </c>
      <c r="E26" s="584">
        <f>47530.75+121215</f>
        <v>168745.75</v>
      </c>
      <c r="F26" s="584"/>
      <c r="I26" s="559" t="s">
        <v>967</v>
      </c>
      <c r="J26" s="83"/>
      <c r="K26" s="84">
        <v>2311500</v>
      </c>
      <c r="L26" s="692">
        <f>+L22</f>
        <v>345239.3400000003</v>
      </c>
      <c r="M26" s="692"/>
      <c r="N26" s="581"/>
      <c r="O26" s="581"/>
    </row>
    <row r="27" spans="3:15" ht="15">
      <c r="C27" s="414"/>
      <c r="D27" s="70"/>
      <c r="E27" s="583"/>
      <c r="F27" s="583"/>
      <c r="I27" s="560" t="s">
        <v>968</v>
      </c>
      <c r="J27" s="56"/>
      <c r="K27" s="86"/>
      <c r="L27" s="583"/>
      <c r="M27" s="583"/>
      <c r="N27" s="581"/>
      <c r="O27" s="581"/>
    </row>
    <row r="28" spans="3:15" ht="15">
      <c r="C28" s="415" t="s">
        <v>512</v>
      </c>
      <c r="D28" s="67">
        <v>2220200</v>
      </c>
      <c r="E28" s="584">
        <v>121215</v>
      </c>
      <c r="F28" s="584"/>
      <c r="I28" s="87" t="s">
        <v>513</v>
      </c>
      <c r="J28" s="53"/>
      <c r="K28" s="88">
        <v>2311600</v>
      </c>
      <c r="L28" s="584">
        <v>74928</v>
      </c>
      <c r="M28" s="584"/>
      <c r="N28" s="581"/>
      <c r="O28" s="581"/>
    </row>
    <row r="29" spans="3:15" ht="15">
      <c r="C29" s="416" t="s">
        <v>514</v>
      </c>
      <c r="D29" s="70"/>
      <c r="E29" s="583"/>
      <c r="F29" s="583"/>
      <c r="I29" s="85"/>
      <c r="J29" s="56"/>
      <c r="K29" s="86"/>
      <c r="L29" s="583"/>
      <c r="M29" s="583"/>
      <c r="N29" s="581"/>
      <c r="O29" s="581"/>
    </row>
    <row r="30" spans="3:15" ht="15">
      <c r="C30" s="415" t="s">
        <v>515</v>
      </c>
      <c r="D30" s="67">
        <v>2220300</v>
      </c>
      <c r="E30" s="584">
        <f>+E26-E28</f>
        <v>47530.75</v>
      </c>
      <c r="F30" s="584"/>
      <c r="I30" s="87" t="s">
        <v>516</v>
      </c>
      <c r="J30" s="53"/>
      <c r="K30" s="88">
        <v>2311700</v>
      </c>
      <c r="L30" s="584">
        <f>+L26-L28</f>
        <v>270311.3400000003</v>
      </c>
      <c r="M30" s="584"/>
      <c r="N30" s="581"/>
      <c r="O30" s="581"/>
    </row>
    <row r="32" spans="2:8" ht="15">
      <c r="B32" s="58" t="s">
        <v>517</v>
      </c>
      <c r="H32" s="104" t="s">
        <v>518</v>
      </c>
    </row>
    <row r="33" spans="9:14" ht="15">
      <c r="I33" s="867" t="s">
        <v>1173</v>
      </c>
      <c r="J33" s="867"/>
      <c r="K33" s="867"/>
      <c r="L33" s="581">
        <v>322197.19</v>
      </c>
      <c r="N33" s="581">
        <v>301363.29</v>
      </c>
    </row>
    <row r="34" spans="9:14" ht="15">
      <c r="I34" s="867"/>
      <c r="J34" s="867"/>
      <c r="K34" s="867"/>
      <c r="L34" s="581"/>
      <c r="N34" s="581"/>
    </row>
    <row r="35" spans="3:14" ht="15">
      <c r="C35" s="867" t="s">
        <v>1172</v>
      </c>
      <c r="D35" s="867"/>
      <c r="E35" s="581">
        <f>+E18-E24</f>
        <v>-23042.150000000373</v>
      </c>
      <c r="I35" s="867" t="s">
        <v>1172</v>
      </c>
      <c r="J35" s="867"/>
      <c r="K35" s="867"/>
      <c r="L35" s="581">
        <f>+L22-L33</f>
        <v>23042.150000000314</v>
      </c>
      <c r="N35" s="581">
        <f>+N22-N33</f>
        <v>23042.150000000198</v>
      </c>
    </row>
    <row r="36" ht="15">
      <c r="L36" s="581"/>
    </row>
  </sheetData>
  <sheetProtection/>
  <mergeCells count="4">
    <mergeCell ref="C35:D35"/>
    <mergeCell ref="I33:K33"/>
    <mergeCell ref="I34:K34"/>
    <mergeCell ref="I35:K35"/>
  </mergeCells>
  <printOptions/>
  <pageMargins left="0.333" right="0.5" top="0.25" bottom="0.46" header="0.5" footer="0.5"/>
  <pageSetup fitToHeight="1" fitToWidth="1" horizontalDpi="600" verticalDpi="600" orientation="landscape" paperSize="5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rgb="FFC00000"/>
    <pageSetUpPr fitToPage="1"/>
  </sheetPr>
  <dimension ref="A1:J35"/>
  <sheetViews>
    <sheetView defaultGridColor="0" zoomScale="75" zoomScaleNormal="75" zoomScalePageLayoutView="0" colorId="22" workbookViewId="0" topLeftCell="A1">
      <selection activeCell="B29" sqref="B29"/>
    </sheetView>
  </sheetViews>
  <sheetFormatPr defaultColWidth="12.77734375" defaultRowHeight="15"/>
  <cols>
    <col min="1" max="1" width="40.77734375" style="0" customWidth="1"/>
    <col min="2" max="2" width="14.10546875" style="0" customWidth="1"/>
    <col min="3" max="3" width="3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35.77734375" style="0" customWidth="1"/>
  </cols>
  <sheetData>
    <row r="1" ht="24.75" customHeight="1">
      <c r="C1" s="121" t="s">
        <v>566</v>
      </c>
    </row>
    <row r="2" ht="15" customHeight="1">
      <c r="C2" s="123" t="s">
        <v>954</v>
      </c>
    </row>
    <row r="3" spans="1:9" ht="15" customHeight="1" thickBot="1">
      <c r="A3" s="49"/>
      <c r="B3" s="49"/>
      <c r="C3" s="49"/>
      <c r="D3" s="49"/>
      <c r="E3" s="49"/>
      <c r="F3" s="49"/>
      <c r="G3" s="49"/>
      <c r="H3" s="49"/>
      <c r="I3" s="49"/>
    </row>
    <row r="4" spans="1:10" ht="15" customHeight="1" thickTop="1">
      <c r="A4" s="57"/>
      <c r="B4" s="104" t="s">
        <v>433</v>
      </c>
      <c r="C4" s="57"/>
      <c r="D4" s="104" t="s">
        <v>434</v>
      </c>
      <c r="E4" s="57"/>
      <c r="F4" s="124"/>
      <c r="G4" s="57"/>
      <c r="H4" s="52"/>
      <c r="I4" s="57"/>
      <c r="J4" s="58" t="s">
        <v>435</v>
      </c>
    </row>
    <row r="5" spans="1:10" ht="15" customHeight="1">
      <c r="A5" s="59"/>
      <c r="B5" s="52"/>
      <c r="C5" s="59"/>
      <c r="D5" s="52"/>
      <c r="E5" s="59"/>
      <c r="F5" s="124" t="s">
        <v>436</v>
      </c>
      <c r="G5" s="59"/>
      <c r="H5" s="124" t="s">
        <v>436</v>
      </c>
      <c r="I5" s="59"/>
      <c r="J5" s="58" t="s">
        <v>578</v>
      </c>
    </row>
    <row r="6" spans="1:10" ht="15" customHeight="1">
      <c r="A6" s="57"/>
      <c r="B6" s="56"/>
      <c r="C6" s="57"/>
      <c r="D6" s="56"/>
      <c r="E6" s="57"/>
      <c r="F6" s="56"/>
      <c r="G6" s="57"/>
      <c r="H6" s="56"/>
      <c r="I6" s="57"/>
      <c r="J6" s="58"/>
    </row>
    <row r="7" spans="1:10" ht="15" customHeight="1">
      <c r="A7" s="59" t="s">
        <v>437</v>
      </c>
      <c r="B7" s="783">
        <v>922270.26</v>
      </c>
      <c r="C7" s="59"/>
      <c r="D7" s="53"/>
      <c r="E7" s="146"/>
      <c r="F7" s="53"/>
      <c r="G7" s="59"/>
      <c r="H7" s="53"/>
      <c r="I7" s="59"/>
      <c r="J7" s="58" t="s">
        <v>438</v>
      </c>
    </row>
    <row r="8" spans="1:10" ht="15" customHeight="1">
      <c r="A8" s="57"/>
      <c r="B8" s="784"/>
      <c r="C8" s="57"/>
      <c r="D8" s="56"/>
      <c r="E8" s="57"/>
      <c r="F8" s="56"/>
      <c r="G8" s="57"/>
      <c r="H8" s="56"/>
      <c r="I8" s="57"/>
      <c r="J8" s="58" t="s">
        <v>439</v>
      </c>
    </row>
    <row r="9" spans="1:10" ht="15" customHeight="1">
      <c r="A9" s="59" t="s">
        <v>440</v>
      </c>
      <c r="B9" s="783">
        <v>0</v>
      </c>
      <c r="C9" s="59"/>
      <c r="D9" s="53"/>
      <c r="E9" s="146"/>
      <c r="F9" s="53"/>
      <c r="G9" s="59"/>
      <c r="H9" s="53"/>
      <c r="I9" s="59"/>
      <c r="J9" s="58" t="s">
        <v>441</v>
      </c>
    </row>
    <row r="10" spans="1:10" ht="15" customHeight="1">
      <c r="A10" s="57"/>
      <c r="B10" s="784"/>
      <c r="C10" s="57"/>
      <c r="D10" s="56"/>
      <c r="E10" s="57"/>
      <c r="F10" s="56"/>
      <c r="G10" s="57"/>
      <c r="H10" s="56"/>
      <c r="I10" s="57"/>
      <c r="J10" s="58"/>
    </row>
    <row r="11" spans="1:10" ht="15" customHeight="1">
      <c r="A11" s="59" t="s">
        <v>442</v>
      </c>
      <c r="B11" s="783">
        <v>0</v>
      </c>
      <c r="C11" s="59"/>
      <c r="D11" s="53"/>
      <c r="E11" s="146"/>
      <c r="F11" s="53"/>
      <c r="G11" s="59"/>
      <c r="H11" s="53"/>
      <c r="I11" s="59"/>
      <c r="J11" s="58" t="s">
        <v>443</v>
      </c>
    </row>
    <row r="12" spans="1:10" ht="15" customHeight="1">
      <c r="A12" s="57"/>
      <c r="B12" s="784"/>
      <c r="C12" s="57"/>
      <c r="D12" s="56"/>
      <c r="E12" s="57"/>
      <c r="F12" s="56"/>
      <c r="G12" s="57"/>
      <c r="H12" s="56"/>
      <c r="I12" s="57"/>
      <c r="J12" s="58" t="s">
        <v>444</v>
      </c>
    </row>
    <row r="13" spans="1:10" ht="15" customHeight="1">
      <c r="A13" s="59" t="s">
        <v>445</v>
      </c>
      <c r="B13" s="783">
        <f>SUM(B7:B12)</f>
        <v>922270.26</v>
      </c>
      <c r="C13" s="59"/>
      <c r="D13" s="53"/>
      <c r="E13" s="146"/>
      <c r="F13" s="53"/>
      <c r="G13" s="59"/>
      <c r="H13" s="53"/>
      <c r="I13" s="59"/>
      <c r="J13" s="58"/>
    </row>
    <row r="14" spans="1:10" ht="15" customHeight="1">
      <c r="A14" s="57" t="s">
        <v>446</v>
      </c>
      <c r="B14" s="56"/>
      <c r="C14" s="57"/>
      <c r="D14" s="56"/>
      <c r="E14" s="57"/>
      <c r="F14" s="56"/>
      <c r="G14" s="57"/>
      <c r="H14" s="56"/>
      <c r="I14" s="57"/>
      <c r="J14" s="58" t="s">
        <v>447</v>
      </c>
    </row>
    <row r="15" spans="1:10" ht="15" customHeight="1">
      <c r="A15" s="57" t="s">
        <v>448</v>
      </c>
      <c r="B15" s="56"/>
      <c r="C15" s="57"/>
      <c r="D15" s="56"/>
      <c r="E15" s="57"/>
      <c r="F15" s="56"/>
      <c r="G15" s="57"/>
      <c r="H15" s="56"/>
      <c r="I15" s="57"/>
      <c r="J15" s="58" t="s">
        <v>449</v>
      </c>
    </row>
    <row r="16" spans="1:10" ht="15" customHeight="1">
      <c r="A16" s="59" t="s">
        <v>450</v>
      </c>
      <c r="B16" s="783">
        <f>'30'!L24</f>
        <v>787876.5099999999</v>
      </c>
      <c r="C16" s="59"/>
      <c r="D16" s="53"/>
      <c r="E16" s="146"/>
      <c r="F16" s="53"/>
      <c r="G16" s="59"/>
      <c r="H16" s="53"/>
      <c r="I16" s="59"/>
      <c r="J16" s="58"/>
    </row>
    <row r="17" spans="1:10" ht="15" customHeight="1">
      <c r="A17" s="57"/>
      <c r="B17" s="56"/>
      <c r="C17" s="57"/>
      <c r="D17" s="56"/>
      <c r="E17" s="57"/>
      <c r="F17" s="56"/>
      <c r="G17" s="57"/>
      <c r="H17" s="56"/>
      <c r="I17" s="57"/>
      <c r="J17" s="58" t="s">
        <v>451</v>
      </c>
    </row>
    <row r="18" spans="1:10" ht="15" customHeight="1">
      <c r="A18" s="59" t="s">
        <v>452</v>
      </c>
      <c r="B18" s="783">
        <v>81133.81</v>
      </c>
      <c r="C18" s="59"/>
      <c r="D18" s="53"/>
      <c r="E18" s="146"/>
      <c r="F18" s="53"/>
      <c r="G18" s="59"/>
      <c r="H18" s="53"/>
      <c r="I18" s="59"/>
      <c r="J18" s="58" t="s">
        <v>453</v>
      </c>
    </row>
    <row r="19" spans="1:10" ht="15" customHeight="1">
      <c r="A19" s="57"/>
      <c r="B19" s="56"/>
      <c r="C19" s="57"/>
      <c r="D19" s="56"/>
      <c r="E19" s="57"/>
      <c r="F19" s="56"/>
      <c r="G19" s="57"/>
      <c r="H19" s="56"/>
      <c r="I19" s="57"/>
      <c r="J19" s="58"/>
    </row>
    <row r="20" spans="1:10" ht="15" customHeight="1">
      <c r="A20" s="59" t="s">
        <v>454</v>
      </c>
      <c r="B20" s="783">
        <v>53259.94</v>
      </c>
      <c r="C20" s="59"/>
      <c r="D20" s="53"/>
      <c r="E20" s="146"/>
      <c r="F20" s="53"/>
      <c r="G20" s="59"/>
      <c r="H20" s="53"/>
      <c r="I20" s="59"/>
      <c r="J20" s="58" t="s">
        <v>455</v>
      </c>
    </row>
    <row r="21" spans="1:10" ht="15" customHeight="1">
      <c r="A21" s="57" t="s">
        <v>456</v>
      </c>
      <c r="B21" s="56"/>
      <c r="C21" s="57"/>
      <c r="D21" s="56"/>
      <c r="E21" s="57"/>
      <c r="F21" s="56"/>
      <c r="G21" s="57"/>
      <c r="H21" s="56"/>
      <c r="I21" s="57"/>
      <c r="J21" s="58" t="s">
        <v>457</v>
      </c>
    </row>
    <row r="22" spans="1:10" ht="15" customHeight="1">
      <c r="A22" s="59" t="s">
        <v>458</v>
      </c>
      <c r="B22" s="783">
        <f>SUM(B15:B21)</f>
        <v>922270.2599999998</v>
      </c>
      <c r="C22" s="59"/>
      <c r="D22" s="53"/>
      <c r="E22" s="146"/>
      <c r="F22" s="53"/>
      <c r="G22" s="59"/>
      <c r="H22" s="53"/>
      <c r="I22" s="59"/>
      <c r="J22" s="58" t="s">
        <v>459</v>
      </c>
    </row>
    <row r="23" spans="1:10" ht="15" customHeight="1">
      <c r="A23" s="57"/>
      <c r="B23" s="56"/>
      <c r="C23" s="57"/>
      <c r="D23" s="56"/>
      <c r="E23" s="57"/>
      <c r="F23" s="56"/>
      <c r="G23" s="57"/>
      <c r="H23" s="56"/>
      <c r="I23" s="57"/>
      <c r="J23" s="58"/>
    </row>
    <row r="24" spans="1:10" ht="15" customHeight="1" thickBot="1">
      <c r="A24" s="60" t="s">
        <v>460</v>
      </c>
      <c r="B24" s="51"/>
      <c r="C24" s="60"/>
      <c r="D24" s="51"/>
      <c r="E24" s="160"/>
      <c r="F24" s="51"/>
      <c r="G24" s="60"/>
      <c r="H24" s="51"/>
      <c r="I24" s="60"/>
      <c r="J24" s="58" t="s">
        <v>461</v>
      </c>
    </row>
    <row r="25" ht="15" customHeight="1" thickTop="1">
      <c r="J25" s="58" t="s">
        <v>462</v>
      </c>
    </row>
    <row r="26" spans="1:10" ht="15" customHeight="1">
      <c r="A26" t="s">
        <v>955</v>
      </c>
      <c r="J26" s="58" t="s">
        <v>463</v>
      </c>
    </row>
    <row r="27" ht="15" customHeight="1">
      <c r="J27" s="58" t="s">
        <v>464</v>
      </c>
    </row>
    <row r="28" ht="15" customHeight="1"/>
    <row r="29" ht="15" customHeight="1">
      <c r="D29" s="403"/>
    </row>
    <row r="30" ht="15" customHeight="1"/>
    <row r="31" ht="15" customHeight="1"/>
    <row r="32" ht="15" customHeight="1"/>
    <row r="33" ht="15" customHeight="1"/>
    <row r="34" ht="15" customHeight="1"/>
    <row r="35" ht="15" customHeight="1">
      <c r="B35" t="s">
        <v>465</v>
      </c>
    </row>
  </sheetData>
  <sheetProtection/>
  <printOptions/>
  <pageMargins left="0.333" right="0.5" top="0.25" bottom="0.46" header="0.5" footer="0.5"/>
  <pageSetup fitToHeight="1" fitToWidth="1" horizontalDpi="600" verticalDpi="600" orientation="landscape" paperSize="5" scale="97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N36"/>
  <sheetViews>
    <sheetView defaultGridColor="0" zoomScale="70" zoomScaleNormal="70" zoomScalePageLayoutView="0" colorId="22" workbookViewId="0" topLeftCell="A1">
      <selection activeCell="J43" sqref="J43"/>
    </sheetView>
  </sheetViews>
  <sheetFormatPr defaultColWidth="8.77734375" defaultRowHeight="15"/>
  <cols>
    <col min="1" max="1" width="2.3359375" style="279" customWidth="1"/>
    <col min="2" max="2" width="2.4453125" style="279" customWidth="1"/>
    <col min="3" max="3" width="4.21484375" style="279" customWidth="1"/>
    <col min="4" max="4" width="20.77734375" style="279" customWidth="1"/>
    <col min="5" max="5" width="2.3359375" style="279" customWidth="1"/>
    <col min="6" max="6" width="4.21484375" style="279" customWidth="1"/>
    <col min="7" max="8" width="2.3359375" style="279" customWidth="1"/>
    <col min="9" max="9" width="10.5546875" style="279" customWidth="1"/>
    <col min="10" max="10" width="8.77734375" style="279" customWidth="1"/>
    <col min="11" max="11" width="17.77734375" style="279" customWidth="1"/>
    <col min="12" max="12" width="20.5546875" style="279" customWidth="1"/>
    <col min="13" max="13" width="8.77734375" style="279" customWidth="1"/>
    <col min="14" max="14" width="28.5546875" style="279" customWidth="1"/>
    <col min="15" max="16384" width="8.77734375" style="279" customWidth="1"/>
  </cols>
  <sheetData>
    <row r="2" spans="2:14" ht="13.5">
      <c r="B2" s="354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6"/>
    </row>
    <row r="3" spans="2:14" ht="21">
      <c r="B3" s="868">
        <f>Current</f>
        <v>2017</v>
      </c>
      <c r="C3" s="869"/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70"/>
    </row>
    <row r="4" spans="2:14" ht="21">
      <c r="B4" s="357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9"/>
    </row>
    <row r="5" spans="2:14" ht="13.5">
      <c r="B5" s="871" t="s">
        <v>861</v>
      </c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3"/>
    </row>
    <row r="6" spans="2:14" ht="3" customHeight="1">
      <c r="B6" s="36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306"/>
    </row>
    <row r="7" spans="2:14" ht="13.5">
      <c r="B7" s="361"/>
      <c r="N7" s="307"/>
    </row>
    <row r="8" spans="2:14" ht="13.5">
      <c r="B8" s="361"/>
      <c r="C8" s="288"/>
      <c r="D8" s="288" t="s">
        <v>865</v>
      </c>
      <c r="N8" s="307"/>
    </row>
    <row r="9" spans="2:14" ht="13.5">
      <c r="B9" s="361"/>
      <c r="C9" s="288" t="s">
        <v>866</v>
      </c>
      <c r="D9" s="288"/>
      <c r="N9" s="307"/>
    </row>
    <row r="10" spans="2:14" ht="13.5">
      <c r="B10" s="361"/>
      <c r="C10" s="288" t="s">
        <v>867</v>
      </c>
      <c r="D10" s="288"/>
      <c r="N10" s="307"/>
    </row>
    <row r="11" spans="2:14" ht="13.5">
      <c r="B11" s="361"/>
      <c r="C11" s="288" t="s">
        <v>868</v>
      </c>
      <c r="D11" s="288"/>
      <c r="N11" s="307"/>
    </row>
    <row r="12" spans="2:14" ht="13.5">
      <c r="B12" s="361"/>
      <c r="N12" s="307"/>
    </row>
    <row r="13" spans="2:14" ht="13.5">
      <c r="B13" s="361"/>
      <c r="N13" s="307"/>
    </row>
    <row r="14" spans="2:14" ht="13.5">
      <c r="B14" s="361"/>
      <c r="N14" s="307"/>
    </row>
    <row r="15" spans="2:14" ht="13.5">
      <c r="B15" s="361"/>
      <c r="C15" s="362" t="s">
        <v>869</v>
      </c>
      <c r="G15" s="279" t="s">
        <v>871</v>
      </c>
      <c r="N15" s="307"/>
    </row>
    <row r="16" spans="2:14" ht="13.5">
      <c r="B16" s="361"/>
      <c r="G16" s="279" t="s">
        <v>872</v>
      </c>
      <c r="N16" s="307"/>
    </row>
    <row r="17" spans="2:14" ht="13.5">
      <c r="B17" s="361"/>
      <c r="N17" s="307"/>
    </row>
    <row r="18" spans="2:14" ht="13.5">
      <c r="B18" s="361"/>
      <c r="G18" s="308"/>
      <c r="I18" s="279" t="s">
        <v>873</v>
      </c>
      <c r="N18" s="307"/>
    </row>
    <row r="19" spans="2:14" ht="13.5">
      <c r="B19" s="361"/>
      <c r="I19" s="279" t="s">
        <v>874</v>
      </c>
      <c r="N19" s="307"/>
    </row>
    <row r="20" spans="2:14" ht="13.5">
      <c r="B20" s="361"/>
      <c r="N20" s="307"/>
    </row>
    <row r="21" spans="2:14" ht="13.5">
      <c r="B21" s="361"/>
      <c r="G21" s="435"/>
      <c r="I21" s="279" t="s">
        <v>875</v>
      </c>
      <c r="N21" s="307"/>
    </row>
    <row r="22" spans="2:14" ht="13.5">
      <c r="B22" s="361"/>
      <c r="N22" s="307"/>
    </row>
    <row r="23" spans="2:14" ht="13.5">
      <c r="B23" s="361"/>
      <c r="C23" s="362" t="s">
        <v>876</v>
      </c>
      <c r="G23" s="279" t="s">
        <v>877</v>
      </c>
      <c r="N23" s="307"/>
    </row>
    <row r="24" spans="2:14" ht="13.5">
      <c r="B24" s="361"/>
      <c r="G24" s="279" t="s">
        <v>878</v>
      </c>
      <c r="N24" s="307"/>
    </row>
    <row r="25" spans="2:14" ht="13.5">
      <c r="B25" s="361"/>
      <c r="N25" s="307"/>
    </row>
    <row r="26" spans="2:14" ht="13.5">
      <c r="B26" s="361"/>
      <c r="G26" s="494" t="s">
        <v>1174</v>
      </c>
      <c r="I26" s="279" t="s">
        <v>879</v>
      </c>
      <c r="N26" s="307"/>
    </row>
    <row r="27" spans="2:14" ht="13.5">
      <c r="B27" s="361"/>
      <c r="N27" s="307"/>
    </row>
    <row r="28" spans="2:14" ht="13.5">
      <c r="B28" s="361"/>
      <c r="G28" s="308"/>
      <c r="I28" s="279" t="s">
        <v>880</v>
      </c>
      <c r="N28" s="307"/>
    </row>
    <row r="29" spans="2:14" ht="13.5">
      <c r="B29" s="361"/>
      <c r="N29" s="307"/>
    </row>
    <row r="30" spans="2:14" ht="13.5">
      <c r="B30" s="361"/>
      <c r="G30" s="308"/>
      <c r="I30" s="279" t="s">
        <v>881</v>
      </c>
      <c r="N30" s="307"/>
    </row>
    <row r="31" spans="2:14" ht="13.5">
      <c r="B31" s="361"/>
      <c r="N31" s="307"/>
    </row>
    <row r="32" spans="2:14" ht="13.5">
      <c r="B32" s="361"/>
      <c r="E32" s="308"/>
      <c r="G32" s="279" t="s">
        <v>882</v>
      </c>
      <c r="N32" s="307"/>
    </row>
    <row r="33" spans="2:14" ht="13.5">
      <c r="B33" s="361"/>
      <c r="G33" s="279" t="s">
        <v>883</v>
      </c>
      <c r="N33" s="307"/>
    </row>
    <row r="34" spans="2:14" ht="13.5">
      <c r="B34" s="3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9"/>
    </row>
    <row r="36" spans="11:14" ht="13.5">
      <c r="K36" s="305" t="s">
        <v>884</v>
      </c>
      <c r="N36" s="341" t="s">
        <v>885</v>
      </c>
    </row>
  </sheetData>
  <sheetProtection/>
  <mergeCells count="2">
    <mergeCell ref="B3:N3"/>
    <mergeCell ref="B5:N5"/>
  </mergeCells>
  <printOptions horizontalCentered="1" verticalCentered="1"/>
  <pageMargins left="0.5" right="0.303" top="0.5" bottom="0.55" header="0.5" footer="0.5"/>
  <pageSetup fitToHeight="1" fitToWidth="1" horizontalDpi="600" verticalDpi="600" orientation="landscape" paperSize="5" scale="1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P34"/>
  <sheetViews>
    <sheetView defaultGridColor="0" zoomScale="70" zoomScaleNormal="70" zoomScalePageLayoutView="0" colorId="22" workbookViewId="0" topLeftCell="A1">
      <selection activeCell="P34" sqref="P34"/>
    </sheetView>
  </sheetViews>
  <sheetFormatPr defaultColWidth="8.77734375" defaultRowHeight="15"/>
  <cols>
    <col min="1" max="1" width="4.4453125" style="279" customWidth="1"/>
    <col min="2" max="16384" width="8.77734375" style="279" customWidth="1"/>
  </cols>
  <sheetData>
    <row r="2" spans="2:16" ht="21.75" customHeight="1">
      <c r="B2" s="354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6"/>
    </row>
    <row r="3" spans="2:16" ht="21.75" customHeight="1">
      <c r="B3" s="366"/>
      <c r="C3" s="293"/>
      <c r="D3" s="293"/>
      <c r="E3" s="293"/>
      <c r="F3" s="293"/>
      <c r="G3" s="293"/>
      <c r="H3" s="293"/>
      <c r="I3" s="294" t="s">
        <v>886</v>
      </c>
      <c r="J3" s="293"/>
      <c r="K3" s="293"/>
      <c r="L3" s="293"/>
      <c r="M3" s="293"/>
      <c r="N3" s="293"/>
      <c r="O3" s="293"/>
      <c r="P3" s="367"/>
    </row>
    <row r="4" spans="2:16" ht="13.5">
      <c r="B4" s="361"/>
      <c r="P4" s="307"/>
    </row>
    <row r="5" spans="2:16" ht="20.25">
      <c r="B5" s="361"/>
      <c r="C5" s="368"/>
      <c r="D5" s="368"/>
      <c r="P5" s="307"/>
    </row>
    <row r="6" spans="2:16" ht="15">
      <c r="B6" s="361"/>
      <c r="C6" s="800" t="s">
        <v>1308</v>
      </c>
      <c r="D6" s="800"/>
      <c r="E6" s="800"/>
      <c r="F6" s="800"/>
      <c r="G6" s="800"/>
      <c r="H6" s="800"/>
      <c r="I6" s="800"/>
      <c r="J6" s="800"/>
      <c r="K6" s="799"/>
      <c r="L6" s="799"/>
      <c r="M6" s="799"/>
      <c r="P6" s="307"/>
    </row>
    <row r="7" spans="2:16" ht="15">
      <c r="B7" s="361"/>
      <c r="C7" s="800" t="s">
        <v>1309</v>
      </c>
      <c r="D7" s="800"/>
      <c r="E7" s="800"/>
      <c r="F7" s="800"/>
      <c r="G7" s="800"/>
      <c r="H7" s="800"/>
      <c r="I7" s="800"/>
      <c r="J7" s="800"/>
      <c r="K7" s="799"/>
      <c r="L7" s="799"/>
      <c r="M7" s="799"/>
      <c r="P7" s="307"/>
    </row>
    <row r="8" spans="2:16" ht="15">
      <c r="B8" s="361"/>
      <c r="C8" s="799"/>
      <c r="D8" s="799"/>
      <c r="E8" s="799"/>
      <c r="F8" s="799"/>
      <c r="G8" s="799"/>
      <c r="H8" s="799"/>
      <c r="I8" s="799"/>
      <c r="J8" s="799"/>
      <c r="K8" s="799"/>
      <c r="L8" s="799"/>
      <c r="M8" s="799"/>
      <c r="P8" s="307"/>
    </row>
    <row r="9" spans="2:16" ht="15">
      <c r="B9" s="361"/>
      <c r="C9" s="799" t="s">
        <v>1310</v>
      </c>
      <c r="D9" s="799"/>
      <c r="E9" s="799"/>
      <c r="F9" s="799"/>
      <c r="G9" s="799"/>
      <c r="H9" s="799"/>
      <c r="I9" s="799"/>
      <c r="J9" s="799"/>
      <c r="K9" s="799"/>
      <c r="L9" s="799"/>
      <c r="M9" s="799"/>
      <c r="P9" s="307"/>
    </row>
    <row r="10" spans="2:16" ht="15">
      <c r="B10" s="361"/>
      <c r="C10" s="799"/>
      <c r="D10" s="799"/>
      <c r="E10" s="799"/>
      <c r="F10" s="799"/>
      <c r="G10" s="799"/>
      <c r="H10" s="799"/>
      <c r="I10" s="799"/>
      <c r="J10" s="799"/>
      <c r="K10" s="799"/>
      <c r="L10" s="799"/>
      <c r="M10" s="799"/>
      <c r="P10" s="307"/>
    </row>
    <row r="11" spans="2:16" ht="15">
      <c r="B11" s="361"/>
      <c r="C11" s="799" t="s">
        <v>1311</v>
      </c>
      <c r="D11" s="799"/>
      <c r="E11" s="799"/>
      <c r="F11" s="799"/>
      <c r="G11" s="799"/>
      <c r="H11" s="799"/>
      <c r="I11" s="799"/>
      <c r="J11" s="799"/>
      <c r="K11" s="799"/>
      <c r="L11" s="799"/>
      <c r="M11" s="799"/>
      <c r="P11" s="307"/>
    </row>
    <row r="12" spans="2:16" ht="15">
      <c r="B12" s="361"/>
      <c r="C12" s="799" t="s">
        <v>1312</v>
      </c>
      <c r="D12" s="799"/>
      <c r="E12" s="799"/>
      <c r="F12" s="799"/>
      <c r="G12" s="799"/>
      <c r="H12" s="799"/>
      <c r="I12" s="799"/>
      <c r="J12" s="799"/>
      <c r="K12" s="799"/>
      <c r="L12" s="799"/>
      <c r="M12" s="799"/>
      <c r="P12" s="307"/>
    </row>
    <row r="13" spans="2:16" ht="15">
      <c r="B13" s="361"/>
      <c r="C13" s="799" t="s">
        <v>1313</v>
      </c>
      <c r="D13" s="799"/>
      <c r="E13" s="799"/>
      <c r="F13" s="799"/>
      <c r="G13" s="799"/>
      <c r="H13" s="799"/>
      <c r="I13" s="799"/>
      <c r="J13" s="799"/>
      <c r="K13" s="799"/>
      <c r="L13" s="799"/>
      <c r="M13" s="799"/>
      <c r="P13" s="307"/>
    </row>
    <row r="14" spans="2:16" ht="15">
      <c r="B14" s="361"/>
      <c r="C14" s="799"/>
      <c r="D14" s="799"/>
      <c r="E14" s="799"/>
      <c r="F14" s="799"/>
      <c r="G14" s="799"/>
      <c r="H14" s="799"/>
      <c r="I14" s="799"/>
      <c r="J14" s="799"/>
      <c r="K14" s="799"/>
      <c r="L14" s="799"/>
      <c r="M14" s="799"/>
      <c r="P14" s="307"/>
    </row>
    <row r="15" spans="2:16" ht="15">
      <c r="B15" s="361"/>
      <c r="C15" s="799" t="s">
        <v>1314</v>
      </c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P15" s="307"/>
    </row>
    <row r="16" spans="2:16" ht="15">
      <c r="B16" s="361"/>
      <c r="C16" s="799"/>
      <c r="D16" s="799"/>
      <c r="E16" s="799"/>
      <c r="F16" s="799"/>
      <c r="G16" s="799"/>
      <c r="H16" s="799"/>
      <c r="I16" s="799"/>
      <c r="J16" s="799"/>
      <c r="K16" s="799"/>
      <c r="L16" s="799"/>
      <c r="M16" s="799"/>
      <c r="P16" s="307"/>
    </row>
    <row r="17" spans="2:16" ht="13.5">
      <c r="B17" s="361"/>
      <c r="P17" s="307"/>
    </row>
    <row r="18" spans="2:16" ht="13.5">
      <c r="B18" s="361"/>
      <c r="P18" s="307"/>
    </row>
    <row r="19" spans="2:16" ht="13.5">
      <c r="B19" s="361"/>
      <c r="P19" s="307"/>
    </row>
    <row r="20" spans="2:16" ht="13.5">
      <c r="B20" s="361"/>
      <c r="P20" s="307"/>
    </row>
    <row r="21" spans="2:16" ht="13.5">
      <c r="B21" s="361"/>
      <c r="P21" s="307"/>
    </row>
    <row r="22" spans="2:16" ht="13.5">
      <c r="B22" s="361"/>
      <c r="P22" s="307"/>
    </row>
    <row r="23" spans="2:16" ht="13.5">
      <c r="B23" s="361"/>
      <c r="P23" s="307"/>
    </row>
    <row r="24" spans="2:16" ht="13.5">
      <c r="B24" s="361"/>
      <c r="P24" s="307"/>
    </row>
    <row r="25" spans="2:16" ht="13.5">
      <c r="B25" s="361"/>
      <c r="P25" s="307"/>
    </row>
    <row r="26" spans="2:16" ht="13.5">
      <c r="B26" s="361"/>
      <c r="P26" s="307"/>
    </row>
    <row r="27" spans="2:16" ht="13.5">
      <c r="B27" s="361"/>
      <c r="P27" s="307"/>
    </row>
    <row r="28" spans="2:16" ht="13.5">
      <c r="B28" s="361"/>
      <c r="P28" s="307"/>
    </row>
    <row r="29" spans="2:16" ht="13.5">
      <c r="B29" s="361"/>
      <c r="P29" s="307"/>
    </row>
    <row r="30" spans="2:16" ht="13.5">
      <c r="B30" s="361"/>
      <c r="P30" s="307"/>
    </row>
    <row r="31" spans="2:16" ht="13.5">
      <c r="B31" s="361"/>
      <c r="P31" s="307"/>
    </row>
    <row r="32" spans="2:16" ht="13.5">
      <c r="B32" s="366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9"/>
    </row>
    <row r="34" spans="9:16" ht="13.5">
      <c r="I34" s="305" t="s">
        <v>887</v>
      </c>
      <c r="P34" s="288" t="s">
        <v>888</v>
      </c>
    </row>
  </sheetData>
  <sheetProtection/>
  <printOptions horizontalCentered="1" verticalCentered="1"/>
  <pageMargins left="0.5" right="0.303" top="0.5" bottom="0.55" header="0.5" footer="0.5"/>
  <pageSetup fitToHeight="1" fitToWidth="1" horizontalDpi="600" verticalDpi="600" orientation="landscape" paperSize="5" scale="1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Y103"/>
  <sheetViews>
    <sheetView defaultGridColor="0" zoomScale="90" zoomScaleNormal="90" zoomScalePageLayoutView="0" colorId="22" workbookViewId="0" topLeftCell="D1">
      <selection activeCell="L19" sqref="L19"/>
    </sheetView>
  </sheetViews>
  <sheetFormatPr defaultColWidth="8.77734375" defaultRowHeight="15"/>
  <cols>
    <col min="1" max="1" width="2.3359375" style="279" customWidth="1"/>
    <col min="2" max="2" width="0.78125" style="279" customWidth="1"/>
    <col min="3" max="3" width="2.77734375" style="279" customWidth="1"/>
    <col min="4" max="4" width="24.77734375" style="279" customWidth="1"/>
    <col min="5" max="5" width="1.4375" style="279" customWidth="1"/>
    <col min="6" max="6" width="8.77734375" style="279" customWidth="1"/>
    <col min="7" max="7" width="1.4375" style="279" customWidth="1"/>
    <col min="8" max="8" width="12.21484375" style="279" customWidth="1"/>
    <col min="9" max="9" width="1.4375" style="279" customWidth="1"/>
    <col min="10" max="10" width="10.5546875" style="279" customWidth="1"/>
    <col min="11" max="11" width="1.4375" style="279" customWidth="1"/>
    <col min="12" max="12" width="10.6640625" style="279" customWidth="1"/>
    <col min="13" max="13" width="1.4375" style="279" customWidth="1"/>
    <col min="14" max="14" width="9.6640625" style="279" customWidth="1"/>
    <col min="15" max="15" width="1.4375" style="279" customWidth="1"/>
    <col min="16" max="16" width="10.5546875" style="279" customWidth="1"/>
    <col min="17" max="17" width="1.4375" style="279" customWidth="1"/>
    <col min="18" max="18" width="10.5546875" style="279" customWidth="1"/>
    <col min="19" max="19" width="1.4375" style="279" customWidth="1"/>
    <col min="20" max="20" width="11.99609375" style="279" customWidth="1"/>
    <col min="21" max="21" width="1.4375" style="279" customWidth="1"/>
    <col min="22" max="22" width="10.5546875" style="279" customWidth="1"/>
    <col min="23" max="23" width="1.4375" style="279" customWidth="1"/>
    <col min="24" max="24" width="8.77734375" style="279" customWidth="1"/>
    <col min="25" max="25" width="10.3359375" style="279" bestFit="1" customWidth="1"/>
    <col min="26" max="16384" width="8.77734375" style="279" customWidth="1"/>
  </cols>
  <sheetData>
    <row r="1" ht="3" customHeight="1"/>
    <row r="3" spans="4:23" ht="13.5">
      <c r="D3" s="875" t="s">
        <v>889</v>
      </c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5"/>
    </row>
    <row r="4" spans="2:23" ht="13.5">
      <c r="B4" s="874">
        <f>Current</f>
        <v>2017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874"/>
      <c r="U4" s="874"/>
      <c r="V4" s="874"/>
      <c r="W4" s="874"/>
    </row>
    <row r="5" ht="6" customHeight="1"/>
    <row r="6" spans="16:21" ht="13.5">
      <c r="P6" s="288" t="s">
        <v>890</v>
      </c>
      <c r="R6" s="880" t="s">
        <v>980</v>
      </c>
      <c r="S6" s="880"/>
      <c r="T6" s="880"/>
      <c r="U6" s="880"/>
    </row>
    <row r="7" spans="18:21" ht="6" customHeight="1">
      <c r="R7" s="293"/>
      <c r="S7" s="293"/>
      <c r="T7" s="293"/>
      <c r="U7" s="293"/>
    </row>
    <row r="8" spans="2:24" ht="3" customHeight="1">
      <c r="B8" s="354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361"/>
      <c r="X8" s="369"/>
    </row>
    <row r="9" spans="2:24" ht="13.5">
      <c r="B9" s="292"/>
      <c r="C9" s="361"/>
      <c r="E9" s="292"/>
      <c r="F9" s="370"/>
      <c r="G9" s="370"/>
      <c r="H9" s="370"/>
      <c r="I9" s="370"/>
      <c r="J9" s="371" t="s">
        <v>891</v>
      </c>
      <c r="K9" s="292"/>
      <c r="U9" s="292"/>
      <c r="V9" s="305" t="s">
        <v>892</v>
      </c>
      <c r="W9" s="361"/>
      <c r="X9" s="369"/>
    </row>
    <row r="10" spans="2:24" ht="15" customHeight="1">
      <c r="B10" s="292"/>
      <c r="C10" s="361"/>
      <c r="D10" s="309">
        <v>1</v>
      </c>
      <c r="E10" s="292"/>
      <c r="F10" s="371" t="s">
        <v>893</v>
      </c>
      <c r="G10" s="370"/>
      <c r="H10" s="371" t="s">
        <v>894</v>
      </c>
      <c r="I10" s="370"/>
      <c r="J10" s="371" t="s">
        <v>895</v>
      </c>
      <c r="K10" s="292"/>
      <c r="L10" s="876" t="s">
        <v>368</v>
      </c>
      <c r="M10" s="877"/>
      <c r="N10" s="877"/>
      <c r="O10" s="877"/>
      <c r="P10" s="877"/>
      <c r="Q10" s="877"/>
      <c r="R10" s="877"/>
      <c r="S10" s="548"/>
      <c r="T10" s="549">
        <f>Current</f>
        <v>2017</v>
      </c>
      <c r="U10" s="292"/>
      <c r="V10" s="309" t="s">
        <v>896</v>
      </c>
      <c r="W10" s="361"/>
      <c r="X10" s="369"/>
    </row>
    <row r="11" spans="2:24" ht="13.5">
      <c r="B11" s="292"/>
      <c r="C11" s="361"/>
      <c r="D11" s="343"/>
      <c r="E11" s="292"/>
      <c r="F11" s="371" t="s">
        <v>897</v>
      </c>
      <c r="G11" s="370"/>
      <c r="H11" s="371" t="s">
        <v>898</v>
      </c>
      <c r="I11" s="370"/>
      <c r="J11" s="371" t="s">
        <v>899</v>
      </c>
      <c r="K11" s="292"/>
      <c r="L11" s="372" t="s">
        <v>900</v>
      </c>
      <c r="M11" s="373"/>
      <c r="N11" s="372" t="s">
        <v>901</v>
      </c>
      <c r="O11" s="373"/>
      <c r="P11" s="372" t="s">
        <v>902</v>
      </c>
      <c r="Q11" s="373"/>
      <c r="R11" s="372" t="s">
        <v>903</v>
      </c>
      <c r="S11" s="373"/>
      <c r="T11" s="372" t="s">
        <v>904</v>
      </c>
      <c r="U11" s="292"/>
      <c r="V11" s="309" t="s">
        <v>905</v>
      </c>
      <c r="W11" s="361"/>
      <c r="X11" s="369"/>
    </row>
    <row r="12" spans="2:24" ht="13.5">
      <c r="B12" s="292"/>
      <c r="C12" s="361"/>
      <c r="D12" s="309" t="s">
        <v>906</v>
      </c>
      <c r="E12" s="292"/>
      <c r="F12" s="371" t="s">
        <v>907</v>
      </c>
      <c r="G12" s="370"/>
      <c r="H12" s="371" t="s">
        <v>908</v>
      </c>
      <c r="I12" s="370"/>
      <c r="J12" s="371" t="s">
        <v>909</v>
      </c>
      <c r="K12" s="292"/>
      <c r="L12" s="561" t="s">
        <v>1318</v>
      </c>
      <c r="M12" s="562"/>
      <c r="N12" s="563" t="s">
        <v>910</v>
      </c>
      <c r="O12" s="562"/>
      <c r="P12" s="563" t="s">
        <v>911</v>
      </c>
      <c r="Q12" s="562"/>
      <c r="R12" s="563" t="s">
        <v>912</v>
      </c>
      <c r="S12" s="562"/>
      <c r="T12" s="563" t="s">
        <v>913</v>
      </c>
      <c r="U12" s="292"/>
      <c r="V12" s="309" t="s">
        <v>914</v>
      </c>
      <c r="W12" s="361"/>
      <c r="X12" s="369"/>
    </row>
    <row r="13" spans="2:24" ht="13.5">
      <c r="B13" s="292"/>
      <c r="C13" s="361"/>
      <c r="E13" s="292"/>
      <c r="F13" s="370"/>
      <c r="G13" s="370"/>
      <c r="H13" s="371" t="s">
        <v>915</v>
      </c>
      <c r="I13" s="370"/>
      <c r="J13" s="371" t="s">
        <v>916</v>
      </c>
      <c r="K13" s="292"/>
      <c r="L13" s="563" t="s">
        <v>917</v>
      </c>
      <c r="M13" s="562"/>
      <c r="N13" s="563" t="s">
        <v>918</v>
      </c>
      <c r="O13" s="562"/>
      <c r="P13" s="563" t="s">
        <v>507</v>
      </c>
      <c r="Q13" s="562"/>
      <c r="R13" s="563" t="s">
        <v>919</v>
      </c>
      <c r="S13" s="562"/>
      <c r="T13" s="563" t="s">
        <v>920</v>
      </c>
      <c r="U13" s="292"/>
      <c r="V13" s="309" t="s">
        <v>916</v>
      </c>
      <c r="W13" s="361"/>
      <c r="X13" s="369"/>
    </row>
    <row r="14" spans="2:24" ht="3" customHeight="1">
      <c r="B14" s="292"/>
      <c r="C14" s="360"/>
      <c r="D14" s="306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290"/>
      <c r="W14" s="361"/>
      <c r="X14" s="369"/>
    </row>
    <row r="15" spans="2:25" ht="18" customHeight="1">
      <c r="B15" s="292"/>
      <c r="C15" s="360"/>
      <c r="D15" s="694"/>
      <c r="E15" s="308"/>
      <c r="F15" s="426"/>
      <c r="G15" s="308"/>
      <c r="H15" s="697"/>
      <c r="I15" s="698"/>
      <c r="J15" s="697"/>
      <c r="K15" s="697"/>
      <c r="L15" s="697"/>
      <c r="M15" s="697"/>
      <c r="N15" s="697"/>
      <c r="O15" s="697"/>
      <c r="P15" s="697"/>
      <c r="Q15" s="697"/>
      <c r="R15" s="697"/>
      <c r="S15" s="697"/>
      <c r="T15" s="697"/>
      <c r="U15" s="698"/>
      <c r="V15" s="698"/>
      <c r="W15" s="428"/>
      <c r="X15" s="369"/>
      <c r="Y15" s="296"/>
    </row>
    <row r="16" spans="2:25" ht="18" customHeight="1">
      <c r="B16" s="292"/>
      <c r="C16" s="360" t="s">
        <v>1177</v>
      </c>
      <c r="D16" s="306"/>
      <c r="E16" s="308"/>
      <c r="F16" s="308"/>
      <c r="G16" s="308"/>
      <c r="H16" s="697"/>
      <c r="I16" s="698"/>
      <c r="J16" s="697"/>
      <c r="K16" s="697"/>
      <c r="L16" s="697"/>
      <c r="M16" s="697"/>
      <c r="N16" s="697"/>
      <c r="O16" s="697"/>
      <c r="P16" s="697"/>
      <c r="Q16" s="697"/>
      <c r="R16" s="697"/>
      <c r="S16" s="697"/>
      <c r="T16" s="697"/>
      <c r="U16" s="697"/>
      <c r="V16" s="697"/>
      <c r="W16" s="429"/>
      <c r="X16" s="369"/>
      <c r="Y16" s="296"/>
    </row>
    <row r="17" spans="2:25" ht="18" customHeight="1">
      <c r="B17" s="292"/>
      <c r="C17" s="360"/>
      <c r="D17" s="696" t="s">
        <v>1178</v>
      </c>
      <c r="E17" s="308"/>
      <c r="F17" s="426" t="s">
        <v>1182</v>
      </c>
      <c r="G17" s="308"/>
      <c r="H17" s="697">
        <v>260000</v>
      </c>
      <c r="I17" s="698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7"/>
      <c r="U17" s="698"/>
      <c r="V17" s="698">
        <f>IF(H17-SUM(J17:T17)&lt;0,0,H17-SUM(J17:T17))</f>
        <v>260000</v>
      </c>
      <c r="W17" s="429"/>
      <c r="X17" s="369"/>
      <c r="Y17" s="296"/>
    </row>
    <row r="18" spans="2:25" ht="18" customHeight="1">
      <c r="B18" s="292"/>
      <c r="C18" s="360"/>
      <c r="D18" s="306"/>
      <c r="E18" s="308"/>
      <c r="F18" s="308"/>
      <c r="G18" s="308"/>
      <c r="H18" s="697"/>
      <c r="I18" s="698"/>
      <c r="J18" s="697"/>
      <c r="K18" s="697"/>
      <c r="L18" s="697"/>
      <c r="M18" s="697"/>
      <c r="N18" s="697"/>
      <c r="O18" s="697"/>
      <c r="P18" s="697"/>
      <c r="Q18" s="697"/>
      <c r="R18" s="697"/>
      <c r="S18" s="697"/>
      <c r="T18" s="697"/>
      <c r="U18" s="697"/>
      <c r="V18" s="697"/>
      <c r="W18" s="429"/>
      <c r="X18" s="369"/>
      <c r="Y18" s="296"/>
    </row>
    <row r="19" spans="2:25" ht="18" customHeight="1">
      <c r="B19" s="292"/>
      <c r="C19" s="360" t="s">
        <v>1175</v>
      </c>
      <c r="D19" s="694"/>
      <c r="E19" s="308"/>
      <c r="F19" s="427"/>
      <c r="G19" s="308"/>
      <c r="H19" s="697"/>
      <c r="I19" s="698"/>
      <c r="J19" s="697"/>
      <c r="K19" s="697"/>
      <c r="L19" s="697"/>
      <c r="M19" s="697"/>
      <c r="N19" s="697"/>
      <c r="O19" s="697"/>
      <c r="P19" s="697"/>
      <c r="Q19" s="697"/>
      <c r="R19" s="697"/>
      <c r="S19" s="697"/>
      <c r="T19" s="697"/>
      <c r="U19" s="697"/>
      <c r="V19" s="697"/>
      <c r="W19" s="429"/>
      <c r="X19" s="369"/>
      <c r="Y19" s="296"/>
    </row>
    <row r="20" spans="2:25" ht="18" customHeight="1">
      <c r="B20" s="292"/>
      <c r="C20" s="360"/>
      <c r="D20" s="694" t="s">
        <v>1176</v>
      </c>
      <c r="E20" s="308"/>
      <c r="F20" s="426" t="s">
        <v>1181</v>
      </c>
      <c r="G20" s="308"/>
      <c r="H20" s="697">
        <v>537057</v>
      </c>
      <c r="I20" s="698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8">
        <f>IF(H20-SUM(J20:T20)&lt;0,0,H20-SUM(J20:T20))</f>
        <v>537057</v>
      </c>
      <c r="W20" s="429"/>
      <c r="X20" s="369"/>
      <c r="Y20" s="296"/>
    </row>
    <row r="21" spans="2:25" ht="18" customHeight="1">
      <c r="B21" s="292"/>
      <c r="C21" s="360"/>
      <c r="D21" s="306"/>
      <c r="E21" s="308"/>
      <c r="F21" s="374"/>
      <c r="G21" s="308"/>
      <c r="H21" s="697"/>
      <c r="I21" s="698"/>
      <c r="J21" s="697"/>
      <c r="K21" s="697"/>
      <c r="L21" s="697"/>
      <c r="M21" s="697"/>
      <c r="N21" s="697"/>
      <c r="O21" s="697"/>
      <c r="P21" s="697"/>
      <c r="Q21" s="697"/>
      <c r="R21" s="697"/>
      <c r="S21" s="697"/>
      <c r="T21" s="697"/>
      <c r="U21" s="697"/>
      <c r="V21" s="697"/>
      <c r="W21" s="429"/>
      <c r="X21" s="369"/>
      <c r="Y21" s="296"/>
    </row>
    <row r="22" spans="2:25" ht="18" customHeight="1">
      <c r="B22" s="292"/>
      <c r="C22" s="360" t="s">
        <v>1179</v>
      </c>
      <c r="D22" s="695"/>
      <c r="E22" s="308"/>
      <c r="F22" s="374"/>
      <c r="G22" s="308"/>
      <c r="H22" s="697"/>
      <c r="I22" s="698"/>
      <c r="J22" s="697"/>
      <c r="K22" s="697"/>
      <c r="L22" s="697"/>
      <c r="M22" s="697"/>
      <c r="N22" s="697"/>
      <c r="O22" s="697"/>
      <c r="P22" s="697"/>
      <c r="Q22" s="697"/>
      <c r="R22" s="697"/>
      <c r="S22" s="697"/>
      <c r="T22" s="697"/>
      <c r="U22" s="697"/>
      <c r="V22" s="697"/>
      <c r="W22" s="429"/>
      <c r="X22" s="369"/>
      <c r="Y22" s="296"/>
    </row>
    <row r="23" spans="2:25" ht="18" customHeight="1">
      <c r="B23" s="292"/>
      <c r="C23" s="360"/>
      <c r="D23" s="306" t="s">
        <v>1180</v>
      </c>
      <c r="E23" s="308"/>
      <c r="F23" s="426" t="s">
        <v>1183</v>
      </c>
      <c r="G23" s="308"/>
      <c r="H23" s="698">
        <v>20000</v>
      </c>
      <c r="I23" s="698"/>
      <c r="J23" s="697"/>
      <c r="K23" s="697"/>
      <c r="L23" s="697"/>
      <c r="M23" s="697"/>
      <c r="N23" s="697"/>
      <c r="O23" s="697"/>
      <c r="P23" s="697">
        <v>30000</v>
      </c>
      <c r="Q23" s="697"/>
      <c r="R23" s="697"/>
      <c r="S23" s="697"/>
      <c r="T23" s="697"/>
      <c r="U23" s="697"/>
      <c r="V23" s="698"/>
      <c r="W23" s="429"/>
      <c r="X23" s="369"/>
      <c r="Y23" s="296"/>
    </row>
    <row r="24" spans="2:25" ht="18" customHeight="1">
      <c r="B24" s="292"/>
      <c r="C24" s="360"/>
      <c r="D24" s="306"/>
      <c r="E24" s="308"/>
      <c r="F24" s="308"/>
      <c r="G24" s="308"/>
      <c r="H24" s="697"/>
      <c r="I24" s="698"/>
      <c r="J24" s="697"/>
      <c r="K24" s="697"/>
      <c r="L24" s="697"/>
      <c r="M24" s="697"/>
      <c r="N24" s="697"/>
      <c r="O24" s="697"/>
      <c r="P24" s="697"/>
      <c r="Q24" s="697"/>
      <c r="R24" s="697"/>
      <c r="S24" s="697"/>
      <c r="T24" s="697"/>
      <c r="U24" s="697"/>
      <c r="V24" s="697"/>
      <c r="W24" s="429"/>
      <c r="X24" s="369"/>
      <c r="Y24" s="296"/>
    </row>
    <row r="25" spans="2:25" ht="18" customHeight="1">
      <c r="B25" s="292"/>
      <c r="C25" s="360" t="s">
        <v>1185</v>
      </c>
      <c r="D25" s="695"/>
      <c r="E25" s="308"/>
      <c r="F25" s="374" t="s">
        <v>1298</v>
      </c>
      <c r="G25" s="308"/>
      <c r="H25" s="697"/>
      <c r="I25" s="698"/>
      <c r="J25" s="697"/>
      <c r="K25" s="697"/>
      <c r="L25" s="697"/>
      <c r="M25" s="697"/>
      <c r="N25" s="697"/>
      <c r="O25" s="697"/>
      <c r="P25" s="697"/>
      <c r="Q25" s="697"/>
      <c r="R25" s="697"/>
      <c r="S25" s="697"/>
      <c r="T25" s="697"/>
      <c r="U25" s="697"/>
      <c r="V25" s="697"/>
      <c r="W25" s="429"/>
      <c r="X25" s="369"/>
      <c r="Y25" s="296"/>
    </row>
    <row r="26" spans="2:25" ht="18" customHeight="1">
      <c r="B26" s="292"/>
      <c r="C26" s="360"/>
      <c r="D26" s="696" t="s">
        <v>1186</v>
      </c>
      <c r="E26" s="308"/>
      <c r="F26" s="374"/>
      <c r="G26" s="308"/>
      <c r="H26" s="697">
        <v>18000</v>
      </c>
      <c r="I26" s="698"/>
      <c r="J26" s="697">
        <v>18000</v>
      </c>
      <c r="K26" s="697"/>
      <c r="L26" s="697"/>
      <c r="M26" s="697"/>
      <c r="N26" s="697">
        <v>18000</v>
      </c>
      <c r="O26" s="697"/>
      <c r="P26" s="697"/>
      <c r="Q26" s="697"/>
      <c r="R26" s="697"/>
      <c r="S26" s="697"/>
      <c r="T26" s="697"/>
      <c r="U26" s="697"/>
      <c r="V26" s="698">
        <f>IF(H26-SUM(J26:T26)&lt;0,0,H26-SUM(J26:T26))</f>
        <v>0</v>
      </c>
      <c r="W26" s="429"/>
      <c r="X26" s="369"/>
      <c r="Y26" s="296"/>
    </row>
    <row r="27" spans="2:25" ht="18" customHeight="1">
      <c r="B27" s="292"/>
      <c r="C27" s="360"/>
      <c r="D27" s="306"/>
      <c r="E27" s="308"/>
      <c r="F27" s="374"/>
      <c r="G27" s="308"/>
      <c r="H27" s="697"/>
      <c r="I27" s="698"/>
      <c r="J27" s="697"/>
      <c r="K27" s="697"/>
      <c r="L27" s="697"/>
      <c r="M27" s="697"/>
      <c r="N27" s="697"/>
      <c r="O27" s="697"/>
      <c r="P27" s="697"/>
      <c r="Q27" s="697"/>
      <c r="R27" s="697"/>
      <c r="S27" s="697"/>
      <c r="T27" s="697"/>
      <c r="U27" s="697"/>
      <c r="V27" s="697"/>
      <c r="W27" s="429"/>
      <c r="X27" s="369"/>
      <c r="Y27" s="296"/>
    </row>
    <row r="28" spans="2:25" ht="18" customHeight="1">
      <c r="B28" s="292"/>
      <c r="C28" s="360" t="s">
        <v>1297</v>
      </c>
      <c r="D28" s="695"/>
      <c r="E28" s="308"/>
      <c r="F28" s="374" t="s">
        <v>1299</v>
      </c>
      <c r="G28" s="308"/>
      <c r="H28" s="697">
        <v>10000</v>
      </c>
      <c r="I28" s="698"/>
      <c r="J28" s="697"/>
      <c r="K28" s="697"/>
      <c r="L28" s="697">
        <v>10000</v>
      </c>
      <c r="M28" s="697"/>
      <c r="N28" s="697">
        <v>10000</v>
      </c>
      <c r="O28" s="697"/>
      <c r="P28" s="697"/>
      <c r="Q28" s="697"/>
      <c r="R28" s="697"/>
      <c r="S28" s="697"/>
      <c r="T28" s="697"/>
      <c r="U28" s="697"/>
      <c r="V28" s="697"/>
      <c r="W28" s="429"/>
      <c r="X28" s="369"/>
      <c r="Y28" s="296"/>
    </row>
    <row r="29" spans="2:24" ht="18" customHeight="1">
      <c r="B29" s="292"/>
      <c r="C29" s="360"/>
      <c r="D29" s="696"/>
      <c r="E29" s="308"/>
      <c r="F29" s="374"/>
      <c r="G29" s="308"/>
      <c r="H29" s="697"/>
      <c r="I29" s="698"/>
      <c r="J29" s="697"/>
      <c r="K29" s="697"/>
      <c r="L29" s="697"/>
      <c r="M29" s="697"/>
      <c r="N29" s="697"/>
      <c r="O29" s="697"/>
      <c r="P29" s="697"/>
      <c r="Q29" s="697"/>
      <c r="R29" s="697"/>
      <c r="S29" s="697"/>
      <c r="T29" s="697"/>
      <c r="U29" s="697"/>
      <c r="V29" s="697"/>
      <c r="W29" s="429"/>
      <c r="X29" s="369"/>
    </row>
    <row r="30" spans="2:24" ht="18" customHeight="1">
      <c r="B30" s="292"/>
      <c r="C30" s="360"/>
      <c r="D30" s="306"/>
      <c r="E30" s="308"/>
      <c r="F30" s="308"/>
      <c r="G30" s="308"/>
      <c r="H30" s="698"/>
      <c r="I30" s="698"/>
      <c r="J30" s="697"/>
      <c r="K30" s="697"/>
      <c r="L30" s="697"/>
      <c r="M30" s="697"/>
      <c r="N30" s="697"/>
      <c r="O30" s="697"/>
      <c r="P30" s="697"/>
      <c r="Q30" s="697"/>
      <c r="R30" s="697"/>
      <c r="S30" s="697"/>
      <c r="T30" s="697"/>
      <c r="U30" s="697"/>
      <c r="V30" s="697"/>
      <c r="W30" s="429"/>
      <c r="X30" s="369"/>
    </row>
    <row r="31" spans="2:24" ht="15.75" customHeight="1">
      <c r="B31" s="292"/>
      <c r="C31" s="878" t="s">
        <v>921</v>
      </c>
      <c r="D31" s="879"/>
      <c r="E31" s="308"/>
      <c r="F31" s="494" t="s">
        <v>364</v>
      </c>
      <c r="G31" s="308"/>
      <c r="H31" s="697">
        <f>SUM(H15:H30)</f>
        <v>845057</v>
      </c>
      <c r="I31" s="698"/>
      <c r="J31" s="697">
        <f>SUM(J15:J30)</f>
        <v>18000</v>
      </c>
      <c r="K31" s="698"/>
      <c r="L31" s="697">
        <f>SUM(L15:L30)</f>
        <v>10000</v>
      </c>
      <c r="M31" s="698"/>
      <c r="N31" s="697">
        <f>SUM(N15:N30)</f>
        <v>28000</v>
      </c>
      <c r="O31" s="698"/>
      <c r="P31" s="697">
        <f>SUM(P15:P30)</f>
        <v>30000</v>
      </c>
      <c r="Q31" s="698"/>
      <c r="R31" s="697">
        <f>SUM(R15:R30)</f>
        <v>0</v>
      </c>
      <c r="S31" s="698"/>
      <c r="T31" s="697">
        <f>SUM(T15:T30)</f>
        <v>0</v>
      </c>
      <c r="U31" s="698"/>
      <c r="V31" s="697">
        <f>SUM(V15:V30)</f>
        <v>797057</v>
      </c>
      <c r="W31" s="429"/>
      <c r="X31" s="369"/>
    </row>
    <row r="32" spans="2:24" ht="3" customHeight="1">
      <c r="B32" s="366"/>
      <c r="C32" s="293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361"/>
      <c r="X32" s="369"/>
    </row>
    <row r="33" spans="6:24" ht="13.5">
      <c r="F33" s="376" t="s">
        <v>0</v>
      </c>
      <c r="G33" s="320"/>
      <c r="H33" s="320"/>
      <c r="I33" s="320"/>
      <c r="J33" s="320"/>
      <c r="K33" s="376"/>
      <c r="L33" s="320"/>
      <c r="M33" s="320"/>
      <c r="N33" s="320"/>
      <c r="O33" s="320"/>
      <c r="P33" s="320"/>
      <c r="Q33" s="320"/>
      <c r="R33" s="320"/>
      <c r="S33" s="320"/>
      <c r="T33" s="320"/>
      <c r="V33" s="305" t="s">
        <v>1</v>
      </c>
      <c r="X33" s="369"/>
    </row>
    <row r="34" ht="13.5">
      <c r="X34" s="369"/>
    </row>
    <row r="35" spans="14:24" ht="13.5">
      <c r="N35" s="296"/>
      <c r="X35" s="369"/>
    </row>
    <row r="36" ht="13.5">
      <c r="X36" s="369"/>
    </row>
    <row r="37" ht="13.5">
      <c r="X37" s="369"/>
    </row>
    <row r="38" ht="13.5">
      <c r="X38" s="369"/>
    </row>
    <row r="39" ht="13.5">
      <c r="X39" s="369"/>
    </row>
    <row r="40" ht="13.5">
      <c r="X40" s="369"/>
    </row>
    <row r="41" spans="8:24" ht="13.5">
      <c r="H41" s="296"/>
      <c r="X41" s="369"/>
    </row>
    <row r="42" ht="13.5">
      <c r="X42" s="369"/>
    </row>
    <row r="43" ht="13.5">
      <c r="X43" s="369"/>
    </row>
    <row r="44" ht="13.5">
      <c r="X44" s="369"/>
    </row>
    <row r="45" ht="13.5">
      <c r="X45" s="369"/>
    </row>
    <row r="46" ht="13.5">
      <c r="X46" s="369"/>
    </row>
    <row r="47" ht="13.5">
      <c r="X47" s="369"/>
    </row>
    <row r="48" ht="13.5">
      <c r="X48" s="369"/>
    </row>
    <row r="49" ht="13.5">
      <c r="X49" s="369"/>
    </row>
    <row r="50" ht="13.5">
      <c r="X50" s="369"/>
    </row>
    <row r="51" ht="13.5">
      <c r="X51" s="369"/>
    </row>
    <row r="52" ht="13.5">
      <c r="X52" s="369"/>
    </row>
    <row r="53" ht="13.5">
      <c r="X53" s="369"/>
    </row>
    <row r="54" ht="13.5">
      <c r="X54" s="369"/>
    </row>
    <row r="55" ht="13.5">
      <c r="X55" s="369"/>
    </row>
    <row r="56" ht="13.5">
      <c r="X56" s="369"/>
    </row>
    <row r="57" ht="13.5">
      <c r="X57" s="369"/>
    </row>
    <row r="58" ht="13.5">
      <c r="X58" s="369"/>
    </row>
    <row r="59" ht="13.5">
      <c r="X59" s="369"/>
    </row>
    <row r="60" ht="13.5">
      <c r="X60" s="369"/>
    </row>
    <row r="61" ht="13.5">
      <c r="X61" s="369"/>
    </row>
    <row r="62" ht="13.5">
      <c r="X62" s="369"/>
    </row>
    <row r="63" ht="13.5">
      <c r="X63" s="369"/>
    </row>
    <row r="64" ht="13.5">
      <c r="X64" s="369"/>
    </row>
    <row r="65" ht="13.5">
      <c r="X65" s="369"/>
    </row>
    <row r="66" ht="13.5">
      <c r="X66" s="369"/>
    </row>
    <row r="67" ht="13.5">
      <c r="X67" s="369"/>
    </row>
    <row r="68" ht="13.5">
      <c r="X68" s="369"/>
    </row>
    <row r="69" ht="13.5">
      <c r="X69" s="369"/>
    </row>
    <row r="70" ht="13.5">
      <c r="X70" s="369"/>
    </row>
    <row r="71" ht="13.5">
      <c r="X71" s="369"/>
    </row>
    <row r="72" ht="13.5">
      <c r="X72" s="369"/>
    </row>
    <row r="73" ht="13.5">
      <c r="X73" s="369"/>
    </row>
    <row r="74" ht="13.5">
      <c r="X74" s="369"/>
    </row>
    <row r="75" ht="13.5">
      <c r="X75" s="369"/>
    </row>
    <row r="76" ht="13.5">
      <c r="X76" s="369"/>
    </row>
    <row r="77" ht="13.5">
      <c r="X77" s="369"/>
    </row>
    <row r="78" ht="13.5">
      <c r="X78" s="369"/>
    </row>
    <row r="79" ht="13.5">
      <c r="X79" s="369"/>
    </row>
    <row r="80" ht="13.5">
      <c r="X80" s="369"/>
    </row>
    <row r="81" ht="13.5">
      <c r="X81" s="369"/>
    </row>
    <row r="82" ht="13.5">
      <c r="X82" s="369"/>
    </row>
    <row r="83" ht="13.5">
      <c r="X83" s="369"/>
    </row>
    <row r="84" ht="13.5">
      <c r="X84" s="369"/>
    </row>
    <row r="85" ht="13.5">
      <c r="X85" s="369"/>
    </row>
    <row r="86" ht="13.5">
      <c r="X86" s="369"/>
    </row>
    <row r="87" ht="13.5">
      <c r="X87" s="369"/>
    </row>
    <row r="88" ht="13.5">
      <c r="X88" s="369"/>
    </row>
    <row r="89" ht="13.5">
      <c r="X89" s="369"/>
    </row>
    <row r="90" ht="13.5">
      <c r="X90" s="369"/>
    </row>
    <row r="91" ht="13.5">
      <c r="X91" s="369"/>
    </row>
    <row r="92" ht="13.5">
      <c r="X92" s="369"/>
    </row>
    <row r="93" ht="13.5">
      <c r="X93" s="369"/>
    </row>
    <row r="94" ht="13.5">
      <c r="X94" s="369"/>
    </row>
    <row r="95" ht="13.5">
      <c r="X95" s="369"/>
    </row>
    <row r="96" ht="13.5">
      <c r="X96" s="369"/>
    </row>
    <row r="97" ht="13.5">
      <c r="X97" s="369"/>
    </row>
    <row r="98" ht="13.5">
      <c r="X98" s="369"/>
    </row>
    <row r="99" ht="13.5">
      <c r="X99" s="369"/>
    </row>
    <row r="100" ht="13.5">
      <c r="X100" s="369"/>
    </row>
    <row r="101" ht="13.5">
      <c r="X101" s="369"/>
    </row>
    <row r="102" ht="13.5">
      <c r="X102" s="369"/>
    </row>
    <row r="103" ht="13.5">
      <c r="X103" s="369"/>
    </row>
  </sheetData>
  <sheetProtection/>
  <mergeCells count="5">
    <mergeCell ref="B4:W4"/>
    <mergeCell ref="D3:W3"/>
    <mergeCell ref="L10:R10"/>
    <mergeCell ref="C31:D31"/>
    <mergeCell ref="R6:U6"/>
  </mergeCells>
  <printOptions horizontalCentered="1" verticalCentered="1"/>
  <pageMargins left="0.5" right="0.303" top="0.5" bottom="0.55" header="0.5" footer="0.5"/>
  <pageSetup fitToHeight="1" fitToWidth="1" horizontalDpi="600" verticalDpi="600" orientation="landscape" paperSize="5" scale="3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V41"/>
  <sheetViews>
    <sheetView defaultGridColor="0" zoomScale="80" zoomScaleNormal="80" zoomScalePageLayoutView="0" colorId="22" workbookViewId="0" topLeftCell="A3">
      <selection activeCell="F3" sqref="F3:J3"/>
    </sheetView>
  </sheetViews>
  <sheetFormatPr defaultColWidth="8.77734375" defaultRowHeight="15"/>
  <cols>
    <col min="1" max="1" width="2.77734375" style="404" customWidth="1"/>
    <col min="2" max="2" width="0.44140625" style="404" customWidth="1"/>
    <col min="3" max="3" width="2.77734375" style="404" customWidth="1"/>
    <col min="4" max="4" width="28.77734375" style="404" customWidth="1"/>
    <col min="5" max="5" width="1.4375" style="404" customWidth="1"/>
    <col min="6" max="6" width="8.77734375" style="404" bestFit="1" customWidth="1"/>
    <col min="7" max="7" width="1.4375" style="404" customWidth="1"/>
    <col min="8" max="8" width="10.6640625" style="404" bestFit="1" customWidth="1"/>
    <col min="9" max="9" width="1.4375" style="404" customWidth="1"/>
    <col min="10" max="10" width="12.10546875" style="404" bestFit="1" customWidth="1"/>
    <col min="11" max="11" width="1.4375" style="404" customWidth="1"/>
    <col min="12" max="12" width="10.77734375" style="404" customWidth="1"/>
    <col min="13" max="13" width="1.4375" style="404" customWidth="1"/>
    <col min="14" max="14" width="11.21484375" style="404" bestFit="1" customWidth="1"/>
    <col min="15" max="15" width="1.4375" style="404" customWidth="1"/>
    <col min="16" max="16" width="10.77734375" style="404" customWidth="1"/>
    <col min="17" max="17" width="1.4375" style="404" customWidth="1"/>
    <col min="18" max="18" width="10.77734375" style="404" customWidth="1"/>
    <col min="19" max="19" width="1.4375" style="404" customWidth="1"/>
    <col min="20" max="20" width="10.77734375" style="404" customWidth="1"/>
    <col min="21" max="21" width="1.4375" style="404" customWidth="1"/>
    <col min="22" max="22" width="10.77734375" style="404" customWidth="1"/>
    <col min="23" max="16384" width="8.77734375" style="404" customWidth="1"/>
  </cols>
  <sheetData>
    <row r="3" spans="6:16" ht="15.75" customHeight="1">
      <c r="F3" s="881">
        <v>3</v>
      </c>
      <c r="G3" s="881"/>
      <c r="H3" s="881"/>
      <c r="I3" s="881"/>
      <c r="J3" s="881"/>
      <c r="K3" s="404" t="s">
        <v>369</v>
      </c>
      <c r="L3" s="714">
        <f>Current</f>
        <v>2017</v>
      </c>
      <c r="M3" s="288"/>
      <c r="N3" s="305" t="s">
        <v>1184</v>
      </c>
      <c r="O3" s="699"/>
      <c r="P3" s="715"/>
    </row>
    <row r="4" spans="11:18" ht="13.5">
      <c r="K4" s="305" t="s">
        <v>2</v>
      </c>
      <c r="R4" s="516" t="s">
        <v>86</v>
      </c>
    </row>
    <row r="6" spans="16:21" ht="13.5">
      <c r="P6" s="288" t="s">
        <v>890</v>
      </c>
      <c r="R6" s="880" t="s">
        <v>980</v>
      </c>
      <c r="S6" s="880"/>
      <c r="T6" s="880"/>
      <c r="U6" s="880"/>
    </row>
    <row r="7" spans="18:21" ht="13.5">
      <c r="R7" s="408"/>
      <c r="S7" s="408"/>
      <c r="T7" s="408"/>
      <c r="U7" s="408"/>
    </row>
    <row r="8" spans="2:22" ht="3" customHeight="1">
      <c r="B8" s="722"/>
      <c r="C8" s="701"/>
      <c r="D8" s="701"/>
      <c r="E8" s="701"/>
      <c r="F8" s="701"/>
      <c r="G8" s="701"/>
      <c r="H8" s="701"/>
      <c r="I8" s="701"/>
      <c r="J8" s="701"/>
      <c r="K8" s="701"/>
      <c r="L8" s="701"/>
      <c r="M8" s="701"/>
      <c r="N8" s="701"/>
      <c r="O8" s="701"/>
      <c r="P8" s="701"/>
      <c r="Q8" s="701"/>
      <c r="R8" s="701"/>
      <c r="S8" s="701"/>
      <c r="T8" s="701"/>
      <c r="U8" s="701"/>
      <c r="V8" s="694"/>
    </row>
    <row r="9" spans="2:22" ht="13.5">
      <c r="B9" s="700"/>
      <c r="C9" s="884"/>
      <c r="D9" s="885"/>
      <c r="E9" s="700"/>
      <c r="F9" s="702"/>
      <c r="G9" s="702"/>
      <c r="H9" s="702"/>
      <c r="I9" s="702"/>
      <c r="J9" s="702"/>
      <c r="K9" s="700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717"/>
    </row>
    <row r="10" spans="2:22" ht="13.5">
      <c r="B10" s="700"/>
      <c r="C10" s="882"/>
      <c r="D10" s="883"/>
      <c r="E10" s="700"/>
      <c r="F10" s="704" t="s">
        <v>893</v>
      </c>
      <c r="G10" s="702"/>
      <c r="H10" s="704" t="s">
        <v>894</v>
      </c>
      <c r="I10" s="702"/>
      <c r="J10" s="704" t="s">
        <v>891</v>
      </c>
      <c r="K10" s="700"/>
      <c r="L10" s="702"/>
      <c r="M10" s="702"/>
      <c r="N10" s="702"/>
      <c r="O10" s="702"/>
      <c r="P10" s="702"/>
      <c r="Q10" s="702"/>
      <c r="R10" s="702"/>
      <c r="S10" s="702"/>
      <c r="T10" s="702"/>
      <c r="U10" s="700"/>
      <c r="V10" s="718"/>
    </row>
    <row r="11" spans="2:22" ht="13.5">
      <c r="B11" s="700"/>
      <c r="C11" s="886"/>
      <c r="D11" s="887"/>
      <c r="E11" s="700"/>
      <c r="F11" s="704" t="s">
        <v>897</v>
      </c>
      <c r="G11" s="702"/>
      <c r="H11" s="704" t="s">
        <v>898</v>
      </c>
      <c r="I11" s="702"/>
      <c r="J11" s="704" t="s">
        <v>898</v>
      </c>
      <c r="K11" s="700"/>
      <c r="L11" s="704" t="s">
        <v>900</v>
      </c>
      <c r="M11" s="702"/>
      <c r="N11" s="704" t="s">
        <v>901</v>
      </c>
      <c r="O11" s="702"/>
      <c r="P11" s="704" t="s">
        <v>902</v>
      </c>
      <c r="Q11" s="702"/>
      <c r="R11" s="704" t="s">
        <v>903</v>
      </c>
      <c r="S11" s="702"/>
      <c r="T11" s="704" t="s">
        <v>904</v>
      </c>
      <c r="U11" s="700"/>
      <c r="V11" s="310" t="s">
        <v>3</v>
      </c>
    </row>
    <row r="12" spans="2:22" ht="15.75" customHeight="1">
      <c r="B12" s="700"/>
      <c r="C12" s="882" t="s">
        <v>906</v>
      </c>
      <c r="D12" s="883"/>
      <c r="E12" s="700"/>
      <c r="F12" s="704" t="s">
        <v>907</v>
      </c>
      <c r="G12" s="702"/>
      <c r="H12" s="704" t="s">
        <v>908</v>
      </c>
      <c r="I12" s="702"/>
      <c r="J12" s="704" t="s">
        <v>4</v>
      </c>
      <c r="K12" s="700"/>
      <c r="L12" s="705">
        <f>Current</f>
        <v>2017</v>
      </c>
      <c r="M12" s="702"/>
      <c r="N12" s="706">
        <f>L12+1</f>
        <v>2018</v>
      </c>
      <c r="O12" s="702"/>
      <c r="P12" s="705">
        <f>N12+1</f>
        <v>2019</v>
      </c>
      <c r="Q12" s="702"/>
      <c r="R12" s="707">
        <f>P12+1</f>
        <v>2020</v>
      </c>
      <c r="S12" s="708"/>
      <c r="T12" s="707">
        <f>R12+1</f>
        <v>2021</v>
      </c>
      <c r="U12" s="708"/>
      <c r="V12" s="719">
        <f>T12+1</f>
        <v>2022</v>
      </c>
    </row>
    <row r="13" spans="2:22" ht="13.5">
      <c r="B13" s="700"/>
      <c r="C13" s="888"/>
      <c r="D13" s="889"/>
      <c r="E13" s="700"/>
      <c r="F13" s="702"/>
      <c r="G13" s="702"/>
      <c r="H13" s="704" t="s">
        <v>5</v>
      </c>
      <c r="I13" s="702"/>
      <c r="J13" s="704" t="s">
        <v>6</v>
      </c>
      <c r="K13" s="700"/>
      <c r="L13" s="702"/>
      <c r="M13" s="702"/>
      <c r="N13" s="702"/>
      <c r="O13" s="702"/>
      <c r="P13" s="702"/>
      <c r="Q13" s="702"/>
      <c r="R13" s="702"/>
      <c r="S13" s="702"/>
      <c r="T13" s="702"/>
      <c r="U13" s="700"/>
      <c r="V13" s="720"/>
    </row>
    <row r="14" spans="2:22" ht="3" customHeight="1">
      <c r="B14" s="700"/>
      <c r="C14" s="701"/>
      <c r="D14" s="701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709"/>
      <c r="P14" s="709"/>
      <c r="Q14" s="709"/>
      <c r="R14" s="709"/>
      <c r="S14" s="709"/>
      <c r="T14" s="709"/>
      <c r="U14" s="709"/>
      <c r="V14" s="694"/>
    </row>
    <row r="15" spans="2:22" ht="18" customHeight="1">
      <c r="B15" s="700"/>
      <c r="C15" s="408" t="s">
        <v>1177</v>
      </c>
      <c r="D15" s="408"/>
      <c r="E15" s="709"/>
      <c r="F15" s="711"/>
      <c r="G15" s="709"/>
      <c r="H15" s="697"/>
      <c r="I15" s="375"/>
      <c r="J15" s="723"/>
      <c r="K15" s="375"/>
      <c r="L15" s="697"/>
      <c r="M15" s="697"/>
      <c r="N15" s="697"/>
      <c r="O15" s="697"/>
      <c r="P15" s="697"/>
      <c r="Q15" s="697"/>
      <c r="R15" s="697"/>
      <c r="S15" s="697"/>
      <c r="T15" s="697"/>
      <c r="U15" s="697"/>
      <c r="V15" s="697"/>
    </row>
    <row r="16" spans="2:22" ht="18" customHeight="1">
      <c r="B16" s="700"/>
      <c r="C16" s="408"/>
      <c r="D16" s="408" t="s">
        <v>1178</v>
      </c>
      <c r="E16" s="709"/>
      <c r="F16" s="711" t="s">
        <v>1182</v>
      </c>
      <c r="G16" s="709"/>
      <c r="H16" s="697">
        <v>260000</v>
      </c>
      <c r="I16" s="375"/>
      <c r="J16" s="723">
        <v>2018</v>
      </c>
      <c r="K16" s="375"/>
      <c r="L16" s="697"/>
      <c r="M16" s="697"/>
      <c r="N16" s="697">
        <v>260000</v>
      </c>
      <c r="O16" s="697"/>
      <c r="P16" s="697"/>
      <c r="Q16" s="697"/>
      <c r="R16" s="697"/>
      <c r="S16" s="697"/>
      <c r="T16" s="697"/>
      <c r="U16" s="697"/>
      <c r="V16" s="697"/>
    </row>
    <row r="17" spans="2:22" ht="18" customHeight="1">
      <c r="B17" s="700"/>
      <c r="C17" s="408"/>
      <c r="D17" s="408"/>
      <c r="E17" s="709"/>
      <c r="F17" s="426"/>
      <c r="G17" s="709"/>
      <c r="H17" s="724"/>
      <c r="I17" s="375"/>
      <c r="J17" s="723"/>
      <c r="K17" s="375"/>
      <c r="L17" s="697"/>
      <c r="M17" s="697"/>
      <c r="N17" s="697"/>
      <c r="O17" s="697"/>
      <c r="P17" s="697"/>
      <c r="Q17" s="697"/>
      <c r="R17" s="697"/>
      <c r="S17" s="697"/>
      <c r="T17" s="697"/>
      <c r="U17" s="697"/>
      <c r="V17" s="697"/>
    </row>
    <row r="18" spans="2:22" ht="18" customHeight="1">
      <c r="B18" s="700"/>
      <c r="C18" s="408" t="s">
        <v>1175</v>
      </c>
      <c r="D18" s="408"/>
      <c r="E18" s="709"/>
      <c r="F18" s="427"/>
      <c r="G18" s="709"/>
      <c r="H18" s="724"/>
      <c r="I18" s="375"/>
      <c r="J18" s="723"/>
      <c r="K18" s="375"/>
      <c r="L18" s="697"/>
      <c r="M18" s="697"/>
      <c r="N18" s="697"/>
      <c r="O18" s="697"/>
      <c r="P18" s="697"/>
      <c r="Q18" s="697"/>
      <c r="R18" s="697"/>
      <c r="S18" s="697"/>
      <c r="T18" s="697"/>
      <c r="U18" s="697"/>
      <c r="V18" s="697"/>
    </row>
    <row r="19" spans="2:22" ht="18" customHeight="1">
      <c r="B19" s="700"/>
      <c r="C19" s="408"/>
      <c r="D19" s="408" t="s">
        <v>1176</v>
      </c>
      <c r="E19" s="709"/>
      <c r="F19" s="427" t="s">
        <v>1181</v>
      </c>
      <c r="G19" s="709"/>
      <c r="H19" s="724">
        <v>537057</v>
      </c>
      <c r="I19" s="375"/>
      <c r="J19" s="723">
        <v>2019</v>
      </c>
      <c r="K19" s="375"/>
      <c r="L19" s="697"/>
      <c r="M19" s="697"/>
      <c r="N19" s="697"/>
      <c r="O19" s="697"/>
      <c r="P19" s="697">
        <v>537057</v>
      </c>
      <c r="Q19" s="697"/>
      <c r="R19" s="697"/>
      <c r="S19" s="697"/>
      <c r="T19" s="697"/>
      <c r="U19" s="697"/>
      <c r="V19" s="697"/>
    </row>
    <row r="20" spans="2:22" ht="18" customHeight="1">
      <c r="B20" s="700"/>
      <c r="C20" s="408"/>
      <c r="D20" s="408"/>
      <c r="E20" s="709"/>
      <c r="F20" s="427"/>
      <c r="G20" s="709"/>
      <c r="H20" s="724"/>
      <c r="I20" s="375"/>
      <c r="J20" s="723"/>
      <c r="K20" s="375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</row>
    <row r="21" spans="2:22" ht="18" customHeight="1">
      <c r="B21" s="700"/>
      <c r="C21" s="408" t="s">
        <v>1179</v>
      </c>
      <c r="D21" s="408"/>
      <c r="E21" s="709"/>
      <c r="F21" s="711"/>
      <c r="G21" s="709"/>
      <c r="H21" s="697"/>
      <c r="I21" s="375"/>
      <c r="J21" s="723"/>
      <c r="K21" s="375"/>
      <c r="L21" s="697"/>
      <c r="M21" s="697"/>
      <c r="N21" s="697"/>
      <c r="O21" s="697"/>
      <c r="P21" s="697"/>
      <c r="Q21" s="697"/>
      <c r="R21" s="697"/>
      <c r="S21" s="697"/>
      <c r="T21" s="697"/>
      <c r="U21" s="697"/>
      <c r="V21" s="697"/>
    </row>
    <row r="22" spans="2:22" ht="18" customHeight="1">
      <c r="B22" s="700"/>
      <c r="C22" s="408"/>
      <c r="D22" s="408" t="s">
        <v>1180</v>
      </c>
      <c r="E22" s="709"/>
      <c r="F22" s="711" t="s">
        <v>1183</v>
      </c>
      <c r="G22" s="709"/>
      <c r="H22" s="697">
        <v>20000</v>
      </c>
      <c r="I22" s="375"/>
      <c r="J22" s="723">
        <v>2017</v>
      </c>
      <c r="K22" s="375"/>
      <c r="L22" s="697">
        <v>30000</v>
      </c>
      <c r="M22" s="697"/>
      <c r="N22" s="697"/>
      <c r="O22" s="697"/>
      <c r="P22" s="697"/>
      <c r="Q22" s="697"/>
      <c r="R22" s="697"/>
      <c r="S22" s="697"/>
      <c r="T22" s="697"/>
      <c r="U22" s="697"/>
      <c r="V22" s="697"/>
    </row>
    <row r="23" spans="2:22" ht="18" customHeight="1">
      <c r="B23" s="700"/>
      <c r="C23" s="408"/>
      <c r="D23" s="408"/>
      <c r="E23" s="709"/>
      <c r="F23" s="711"/>
      <c r="G23" s="709"/>
      <c r="H23" s="697"/>
      <c r="I23" s="375"/>
      <c r="J23" s="723"/>
      <c r="K23" s="375"/>
      <c r="L23" s="697"/>
      <c r="M23" s="697"/>
      <c r="N23" s="697"/>
      <c r="O23" s="697"/>
      <c r="P23" s="697"/>
      <c r="Q23" s="697"/>
      <c r="R23" s="697"/>
      <c r="S23" s="697"/>
      <c r="T23" s="697"/>
      <c r="U23" s="697"/>
      <c r="V23" s="697"/>
    </row>
    <row r="24" spans="2:22" ht="18" customHeight="1">
      <c r="B24" s="700"/>
      <c r="C24" s="408" t="s">
        <v>1185</v>
      </c>
      <c r="D24" s="408"/>
      <c r="E24" s="709"/>
      <c r="F24" s="711"/>
      <c r="G24" s="709"/>
      <c r="H24" s="697"/>
      <c r="I24" s="375"/>
      <c r="J24" s="723"/>
      <c r="K24" s="375"/>
      <c r="L24" s="697"/>
      <c r="M24" s="697"/>
      <c r="N24" s="697"/>
      <c r="O24" s="697"/>
      <c r="P24" s="697"/>
      <c r="Q24" s="697"/>
      <c r="R24" s="697"/>
      <c r="S24" s="697"/>
      <c r="T24" s="697"/>
      <c r="U24" s="697"/>
      <c r="V24" s="697"/>
    </row>
    <row r="25" spans="2:22" ht="18" customHeight="1">
      <c r="B25" s="700"/>
      <c r="C25" s="408"/>
      <c r="D25" s="408" t="s">
        <v>1186</v>
      </c>
      <c r="E25" s="709"/>
      <c r="F25" s="711" t="s">
        <v>1298</v>
      </c>
      <c r="G25" s="709"/>
      <c r="H25" s="697">
        <v>18000</v>
      </c>
      <c r="I25" s="375"/>
      <c r="J25" s="723">
        <v>2017</v>
      </c>
      <c r="K25" s="375"/>
      <c r="L25" s="697">
        <v>18000</v>
      </c>
      <c r="M25" s="697"/>
      <c r="N25" s="697"/>
      <c r="O25" s="697"/>
      <c r="P25" s="697"/>
      <c r="Q25" s="697"/>
      <c r="R25" s="697"/>
      <c r="S25" s="697"/>
      <c r="T25" s="697"/>
      <c r="U25" s="697"/>
      <c r="V25" s="697"/>
    </row>
    <row r="26" spans="2:22" ht="18" customHeight="1">
      <c r="B26" s="700"/>
      <c r="C26" s="408"/>
      <c r="D26" s="408"/>
      <c r="E26" s="709"/>
      <c r="F26" s="711"/>
      <c r="G26" s="709"/>
      <c r="H26" s="697"/>
      <c r="I26" s="375"/>
      <c r="J26" s="723"/>
      <c r="K26" s="375"/>
      <c r="L26" s="697"/>
      <c r="M26" s="697"/>
      <c r="N26" s="697"/>
      <c r="O26" s="697"/>
      <c r="P26" s="697"/>
      <c r="Q26" s="697"/>
      <c r="R26" s="697"/>
      <c r="S26" s="697"/>
      <c r="T26" s="697"/>
      <c r="U26" s="697"/>
      <c r="V26" s="697"/>
    </row>
    <row r="27" spans="2:22" ht="18" customHeight="1">
      <c r="B27" s="700"/>
      <c r="C27" s="408" t="s">
        <v>1300</v>
      </c>
      <c r="D27" s="408"/>
      <c r="E27" s="709"/>
      <c r="F27" s="711" t="s">
        <v>1299</v>
      </c>
      <c r="G27" s="709"/>
      <c r="H27" s="697">
        <v>10000</v>
      </c>
      <c r="I27" s="375"/>
      <c r="J27" s="723">
        <v>2017</v>
      </c>
      <c r="K27" s="375"/>
      <c r="L27" s="697">
        <v>10000</v>
      </c>
      <c r="M27" s="697"/>
      <c r="N27" s="697"/>
      <c r="O27" s="697"/>
      <c r="P27" s="697"/>
      <c r="Q27" s="697"/>
      <c r="R27" s="697"/>
      <c r="S27" s="697"/>
      <c r="T27" s="697"/>
      <c r="U27" s="697"/>
      <c r="V27" s="697"/>
    </row>
    <row r="28" spans="2:22" ht="18" customHeight="1">
      <c r="B28" s="700"/>
      <c r="C28" s="408"/>
      <c r="D28" s="408"/>
      <c r="E28" s="709"/>
      <c r="F28" s="711"/>
      <c r="G28" s="709"/>
      <c r="H28" s="697"/>
      <c r="I28" s="375"/>
      <c r="J28" s="723"/>
      <c r="K28" s="375"/>
      <c r="L28" s="697"/>
      <c r="M28" s="697"/>
      <c r="N28" s="697"/>
      <c r="O28" s="697"/>
      <c r="P28" s="697"/>
      <c r="Q28" s="697"/>
      <c r="R28" s="697"/>
      <c r="S28" s="697"/>
      <c r="T28" s="697"/>
      <c r="U28" s="697"/>
      <c r="V28" s="697"/>
    </row>
    <row r="29" spans="2:22" ht="18" customHeight="1">
      <c r="B29" s="700"/>
      <c r="C29" s="408"/>
      <c r="D29" s="408"/>
      <c r="E29" s="709"/>
      <c r="F29" s="711"/>
      <c r="G29" s="709"/>
      <c r="H29" s="697"/>
      <c r="I29" s="375"/>
      <c r="J29" s="723"/>
      <c r="K29" s="375"/>
      <c r="L29" s="697"/>
      <c r="M29" s="697"/>
      <c r="N29" s="697"/>
      <c r="O29" s="697"/>
      <c r="P29" s="697"/>
      <c r="Q29" s="697"/>
      <c r="R29" s="697"/>
      <c r="S29" s="697"/>
      <c r="T29" s="697"/>
      <c r="U29" s="697"/>
      <c r="V29" s="697"/>
    </row>
    <row r="30" spans="2:22" ht="18" customHeight="1">
      <c r="B30" s="700"/>
      <c r="C30" s="408"/>
      <c r="D30" s="408"/>
      <c r="E30" s="709"/>
      <c r="F30" s="711"/>
      <c r="G30" s="709"/>
      <c r="H30" s="697"/>
      <c r="I30" s="375"/>
      <c r="J30" s="723"/>
      <c r="K30" s="375"/>
      <c r="L30" s="697"/>
      <c r="M30" s="697"/>
      <c r="N30" s="697"/>
      <c r="O30" s="697"/>
      <c r="P30" s="697"/>
      <c r="Q30" s="697"/>
      <c r="R30" s="697"/>
      <c r="S30" s="697"/>
      <c r="T30" s="697"/>
      <c r="U30" s="697"/>
      <c r="V30" s="697"/>
    </row>
    <row r="31" spans="2:22" ht="18" customHeight="1">
      <c r="B31" s="700"/>
      <c r="C31" s="878" t="s">
        <v>921</v>
      </c>
      <c r="D31" s="879"/>
      <c r="E31" s="709"/>
      <c r="F31" s="494" t="s">
        <v>365</v>
      </c>
      <c r="G31" s="709"/>
      <c r="H31" s="697">
        <f>SUM(H15:H30)</f>
        <v>845057</v>
      </c>
      <c r="I31" s="375"/>
      <c r="J31" s="723"/>
      <c r="K31" s="375"/>
      <c r="L31" s="697">
        <f>SUM(L15:L30)</f>
        <v>58000</v>
      </c>
      <c r="M31" s="697"/>
      <c r="N31" s="697">
        <f>SUM(N15:N30)</f>
        <v>260000</v>
      </c>
      <c r="O31" s="697"/>
      <c r="P31" s="697">
        <f>SUM(P15:P30)</f>
        <v>537057</v>
      </c>
      <c r="Q31" s="697"/>
      <c r="R31" s="697">
        <f>SUM(R15:R30)</f>
        <v>0</v>
      </c>
      <c r="S31" s="697"/>
      <c r="T31" s="697">
        <f>SUM(T15:T30)</f>
        <v>0</v>
      </c>
      <c r="U31" s="697"/>
      <c r="V31" s="697">
        <f>SUM(V15:V30)</f>
        <v>0</v>
      </c>
    </row>
    <row r="32" spans="2:22" ht="3" customHeight="1">
      <c r="B32" s="721"/>
      <c r="C32" s="701"/>
      <c r="D32" s="701"/>
      <c r="E32" s="701"/>
      <c r="F32" s="701"/>
      <c r="G32" s="701"/>
      <c r="H32" s="701"/>
      <c r="I32" s="701"/>
      <c r="J32" s="701"/>
      <c r="K32" s="701"/>
      <c r="L32" s="701"/>
      <c r="M32" s="701"/>
      <c r="N32" s="701"/>
      <c r="O32" s="701"/>
      <c r="P32" s="701"/>
      <c r="Q32" s="701"/>
      <c r="R32" s="701"/>
      <c r="S32" s="701"/>
      <c r="T32" s="701"/>
      <c r="U32" s="701"/>
      <c r="V32" s="694"/>
    </row>
    <row r="33" spans="6:22" ht="13.5">
      <c r="F33" s="376" t="s">
        <v>8</v>
      </c>
      <c r="G33" s="712"/>
      <c r="H33" s="712"/>
      <c r="I33" s="712"/>
      <c r="J33" s="712"/>
      <c r="K33" s="376"/>
      <c r="L33" s="712"/>
      <c r="M33" s="712"/>
      <c r="N33" s="712"/>
      <c r="O33" s="712"/>
      <c r="P33" s="712"/>
      <c r="Q33" s="712"/>
      <c r="R33" s="712"/>
      <c r="S33" s="712"/>
      <c r="T33" s="712"/>
      <c r="V33" s="305" t="s">
        <v>9</v>
      </c>
    </row>
    <row r="41" spans="8:14" ht="13.5">
      <c r="H41" s="710"/>
      <c r="N41" s="710">
        <f>+N31+L31-H31</f>
        <v>-527057</v>
      </c>
    </row>
  </sheetData>
  <sheetProtection/>
  <mergeCells count="8">
    <mergeCell ref="R6:U6"/>
    <mergeCell ref="F3:J3"/>
    <mergeCell ref="C31:D31"/>
    <mergeCell ref="C12:D12"/>
    <mergeCell ref="C9:D9"/>
    <mergeCell ref="C10:D10"/>
    <mergeCell ref="C11:D11"/>
    <mergeCell ref="C13:D13"/>
  </mergeCells>
  <printOptions/>
  <pageMargins left="0.5" right="0.303" top="0.5" bottom="0.55" header="0.5" footer="0.5"/>
  <pageSetup fitToHeight="1" fitToWidth="1" horizontalDpi="600" verticalDpi="600" orientation="landscape" paperSize="5" scale="32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AD40"/>
  <sheetViews>
    <sheetView defaultGridColor="0" zoomScale="80" zoomScaleNormal="80" zoomScalePageLayoutView="0" colorId="22" workbookViewId="0" topLeftCell="A1">
      <selection activeCell="Z34" sqref="Z34"/>
    </sheetView>
  </sheetViews>
  <sheetFormatPr defaultColWidth="8.77734375" defaultRowHeight="15"/>
  <cols>
    <col min="1" max="1" width="1.4375" style="404" customWidth="1"/>
    <col min="2" max="2" width="2.77734375" style="404" customWidth="1"/>
    <col min="3" max="3" width="0.44140625" style="404" customWidth="1"/>
    <col min="4" max="4" width="2.77734375" style="404" customWidth="1"/>
    <col min="5" max="5" width="28.77734375" style="404" customWidth="1"/>
    <col min="6" max="6" width="6.88671875" style="404" customWidth="1"/>
    <col min="7" max="7" width="1.1171875" style="404" customWidth="1"/>
    <col min="8" max="8" width="11.3359375" style="404" bestFit="1" customWidth="1"/>
    <col min="9" max="9" width="0.78125" style="404" customWidth="1"/>
    <col min="10" max="10" width="11.3359375" style="404" customWidth="1"/>
    <col min="11" max="11" width="0.671875" style="404" customWidth="1"/>
    <col min="12" max="12" width="10.99609375" style="404" bestFit="1" customWidth="1"/>
    <col min="13" max="13" width="0.78125" style="404" customWidth="1"/>
    <col min="14" max="14" width="10.3359375" style="404" customWidth="1"/>
    <col min="15" max="15" width="0.78125" style="404" customWidth="1"/>
    <col min="16" max="16" width="10.77734375" style="404" customWidth="1"/>
    <col min="17" max="17" width="0.78125" style="404" customWidth="1"/>
    <col min="18" max="18" width="10.3359375" style="404" customWidth="1"/>
    <col min="19" max="19" width="0.88671875" style="404" customWidth="1"/>
    <col min="20" max="20" width="11.4453125" style="404" customWidth="1"/>
    <col min="21" max="21" width="0.78125" style="404" customWidth="1"/>
    <col min="22" max="22" width="10.6640625" style="404" customWidth="1"/>
    <col min="23" max="23" width="0.78125" style="404" customWidth="1"/>
    <col min="24" max="24" width="10.99609375" style="404" bestFit="1" customWidth="1"/>
    <col min="25" max="25" width="0.78125" style="404" customWidth="1"/>
    <col min="26" max="26" width="10.4453125" style="404" customWidth="1"/>
    <col min="27" max="27" width="0.78125" style="404" customWidth="1"/>
    <col min="28" max="29" width="8.77734375" style="404" customWidth="1"/>
    <col min="30" max="30" width="11.77734375" style="404" bestFit="1" customWidth="1"/>
    <col min="31" max="16384" width="8.77734375" style="404" customWidth="1"/>
  </cols>
  <sheetData>
    <row r="3" spans="8:18" ht="15.75" customHeight="1">
      <c r="H3" s="881">
        <v>3</v>
      </c>
      <c r="I3" s="881"/>
      <c r="J3" s="881"/>
      <c r="K3" s="881"/>
      <c r="L3" s="881"/>
      <c r="N3" s="714">
        <f>Current</f>
        <v>2017</v>
      </c>
      <c r="O3" s="713"/>
      <c r="P3" s="305" t="s">
        <v>1184</v>
      </c>
      <c r="Q3" s="726"/>
      <c r="R3" s="714"/>
    </row>
    <row r="4" ht="13.5">
      <c r="M4" s="305" t="s">
        <v>10</v>
      </c>
    </row>
    <row r="6" spans="18:25" ht="13.5">
      <c r="R6" s="288" t="s">
        <v>890</v>
      </c>
      <c r="T6" s="880" t="s">
        <v>980</v>
      </c>
      <c r="U6" s="880"/>
      <c r="V6" s="880"/>
      <c r="W6" s="880"/>
      <c r="X6" s="880"/>
      <c r="Y6" s="880"/>
    </row>
    <row r="7" spans="20:25" ht="13.5">
      <c r="T7" s="408"/>
      <c r="U7" s="408"/>
      <c r="V7" s="408"/>
      <c r="W7" s="408"/>
      <c r="X7" s="408"/>
      <c r="Y7" s="408"/>
    </row>
    <row r="8" spans="3:28" ht="3" customHeight="1">
      <c r="C8" s="722"/>
      <c r="D8" s="701"/>
      <c r="E8" s="701"/>
      <c r="F8" s="701"/>
      <c r="G8" s="701"/>
      <c r="H8" s="701"/>
      <c r="I8" s="701"/>
      <c r="J8" s="701"/>
      <c r="K8" s="701"/>
      <c r="L8" s="701"/>
      <c r="M8" s="701"/>
      <c r="N8" s="701"/>
      <c r="O8" s="701"/>
      <c r="P8" s="701"/>
      <c r="Q8" s="701"/>
      <c r="R8" s="701"/>
      <c r="S8" s="701"/>
      <c r="T8" s="701"/>
      <c r="U8" s="701"/>
      <c r="V8" s="701"/>
      <c r="W8" s="701"/>
      <c r="X8" s="701"/>
      <c r="Y8" s="701"/>
      <c r="Z8" s="701"/>
      <c r="AA8" s="703"/>
      <c r="AB8" s="716"/>
    </row>
    <row r="9" spans="3:28" ht="13.5">
      <c r="C9" s="700"/>
      <c r="D9" s="884"/>
      <c r="E9" s="885"/>
      <c r="F9" s="727"/>
      <c r="G9" s="700"/>
      <c r="H9" s="704" t="s">
        <v>893</v>
      </c>
      <c r="I9" s="702"/>
      <c r="J9" s="408"/>
      <c r="K9" s="294" t="s">
        <v>11</v>
      </c>
      <c r="L9" s="408"/>
      <c r="M9" s="700"/>
      <c r="N9" s="704" t="s">
        <v>891</v>
      </c>
      <c r="O9" s="702"/>
      <c r="P9" s="702"/>
      <c r="Q9" s="702"/>
      <c r="R9" s="704" t="s">
        <v>892</v>
      </c>
      <c r="S9" s="702"/>
      <c r="T9" s="408"/>
      <c r="U9" s="408"/>
      <c r="V9" s="408"/>
      <c r="W9" s="294" t="s">
        <v>12</v>
      </c>
      <c r="X9" s="408"/>
      <c r="Y9" s="408"/>
      <c r="Z9" s="408"/>
      <c r="AA9" s="703"/>
      <c r="AB9" s="716"/>
    </row>
    <row r="10" spans="3:28" ht="13.5">
      <c r="C10" s="700"/>
      <c r="D10" s="882"/>
      <c r="E10" s="883"/>
      <c r="F10" s="702"/>
      <c r="G10" s="700"/>
      <c r="H10" s="704" t="s">
        <v>13</v>
      </c>
      <c r="I10" s="702"/>
      <c r="J10" s="704" t="s">
        <v>14</v>
      </c>
      <c r="K10" s="702"/>
      <c r="L10" s="704" t="s">
        <v>15</v>
      </c>
      <c r="M10" s="700"/>
      <c r="N10" s="704" t="s">
        <v>911</v>
      </c>
      <c r="O10" s="702"/>
      <c r="P10" s="704" t="s">
        <v>7</v>
      </c>
      <c r="Q10" s="702"/>
      <c r="R10" s="704" t="s">
        <v>16</v>
      </c>
      <c r="S10" s="702"/>
      <c r="T10" s="704" t="s">
        <v>17</v>
      </c>
      <c r="U10" s="702"/>
      <c r="V10" s="704" t="s">
        <v>18</v>
      </c>
      <c r="W10" s="702"/>
      <c r="X10" s="704" t="s">
        <v>19</v>
      </c>
      <c r="Y10" s="700"/>
      <c r="Z10" s="305" t="s">
        <v>20</v>
      </c>
      <c r="AA10" s="703"/>
      <c r="AB10" s="716"/>
    </row>
    <row r="11" spans="3:28" ht="13.5">
      <c r="C11" s="700"/>
      <c r="D11" s="886"/>
      <c r="E11" s="887"/>
      <c r="F11" s="728"/>
      <c r="G11" s="700"/>
      <c r="H11" s="704" t="s">
        <v>21</v>
      </c>
      <c r="I11" s="702"/>
      <c r="J11" s="704" t="s">
        <v>22</v>
      </c>
      <c r="K11" s="702"/>
      <c r="L11" s="702" t="s">
        <v>23</v>
      </c>
      <c r="M11" s="700"/>
      <c r="N11" s="704" t="s">
        <v>24</v>
      </c>
      <c r="O11" s="702"/>
      <c r="P11" s="704" t="s">
        <v>911</v>
      </c>
      <c r="Q11" s="702"/>
      <c r="R11" s="704" t="s">
        <v>25</v>
      </c>
      <c r="S11" s="702"/>
      <c r="T11" s="704" t="s">
        <v>562</v>
      </c>
      <c r="U11" s="702"/>
      <c r="V11" s="704" t="s">
        <v>26</v>
      </c>
      <c r="W11" s="702"/>
      <c r="X11" s="704" t="s">
        <v>27</v>
      </c>
      <c r="Y11" s="700"/>
      <c r="Z11" s="305" t="s">
        <v>561</v>
      </c>
      <c r="AA11" s="703"/>
      <c r="AB11" s="716"/>
    </row>
    <row r="12" spans="3:28" ht="13.5">
      <c r="C12" s="700"/>
      <c r="D12" s="882" t="s">
        <v>906</v>
      </c>
      <c r="E12" s="883"/>
      <c r="F12" s="700"/>
      <c r="G12" s="700"/>
      <c r="H12" s="702"/>
      <c r="I12" s="702"/>
      <c r="J12" s="704">
        <f>Current</f>
        <v>2017</v>
      </c>
      <c r="K12" s="702"/>
      <c r="L12" s="702"/>
      <c r="M12" s="700"/>
      <c r="N12" s="704" t="s">
        <v>28</v>
      </c>
      <c r="O12" s="702"/>
      <c r="P12" s="704" t="s">
        <v>507</v>
      </c>
      <c r="Q12" s="702"/>
      <c r="R12" s="704" t="s">
        <v>29</v>
      </c>
      <c r="S12" s="702"/>
      <c r="T12" s="702"/>
      <c r="U12" s="702"/>
      <c r="V12" s="704" t="s">
        <v>30</v>
      </c>
      <c r="W12" s="702"/>
      <c r="X12" s="702"/>
      <c r="Y12" s="700"/>
      <c r="Z12" s="288"/>
      <c r="AA12" s="703"/>
      <c r="AB12" s="716"/>
    </row>
    <row r="13" spans="3:28" ht="3" customHeight="1">
      <c r="C13" s="700"/>
      <c r="D13" s="891"/>
      <c r="E13" s="892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09"/>
      <c r="S13" s="709"/>
      <c r="T13" s="709"/>
      <c r="U13" s="709"/>
      <c r="V13" s="709"/>
      <c r="W13" s="709"/>
      <c r="X13" s="709"/>
      <c r="Y13" s="709"/>
      <c r="Z13" s="701"/>
      <c r="AA13" s="703"/>
      <c r="AB13" s="716"/>
    </row>
    <row r="14" spans="3:30" ht="18" customHeight="1">
      <c r="C14" s="700"/>
      <c r="D14" s="701"/>
      <c r="E14" s="701"/>
      <c r="F14" s="495"/>
      <c r="G14" s="709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7"/>
      <c r="S14" s="697"/>
      <c r="T14" s="697"/>
      <c r="U14" s="697"/>
      <c r="V14" s="697"/>
      <c r="W14" s="697"/>
      <c r="X14" s="697"/>
      <c r="Y14" s="697"/>
      <c r="Z14" s="697"/>
      <c r="AA14" s="703"/>
      <c r="AB14" s="716"/>
      <c r="AD14" s="710"/>
    </row>
    <row r="15" spans="3:30" ht="18" customHeight="1">
      <c r="C15" s="700"/>
      <c r="D15" s="408" t="s">
        <v>1177</v>
      </c>
      <c r="E15" s="408"/>
      <c r="F15" s="498"/>
      <c r="G15" s="709"/>
      <c r="H15" s="697"/>
      <c r="I15" s="697"/>
      <c r="J15" s="697"/>
      <c r="K15" s="697"/>
      <c r="L15" s="697"/>
      <c r="M15" s="697"/>
      <c r="N15" s="697"/>
      <c r="O15" s="697"/>
      <c r="P15" s="697"/>
      <c r="Q15" s="697"/>
      <c r="R15" s="697"/>
      <c r="S15" s="697"/>
      <c r="T15" s="697"/>
      <c r="U15" s="697"/>
      <c r="V15" s="697"/>
      <c r="W15" s="697"/>
      <c r="X15" s="697"/>
      <c r="Y15" s="697"/>
      <c r="Z15" s="697"/>
      <c r="AA15" s="703"/>
      <c r="AB15" s="716"/>
      <c r="AD15" s="710"/>
    </row>
    <row r="16" spans="3:30" ht="18" customHeight="1">
      <c r="C16" s="700"/>
      <c r="D16" s="408"/>
      <c r="E16" s="408" t="s">
        <v>1178</v>
      </c>
      <c r="F16" s="498" t="s">
        <v>1182</v>
      </c>
      <c r="G16" s="709"/>
      <c r="H16" s="697">
        <v>260000</v>
      </c>
      <c r="I16" s="697"/>
      <c r="J16" s="697"/>
      <c r="K16" s="697"/>
      <c r="L16" s="697">
        <v>260000</v>
      </c>
      <c r="M16" s="697"/>
      <c r="N16" s="697"/>
      <c r="O16" s="697"/>
      <c r="P16" s="697"/>
      <c r="Q16" s="697"/>
      <c r="R16" s="697"/>
      <c r="S16" s="697"/>
      <c r="T16" s="697"/>
      <c r="U16" s="697"/>
      <c r="V16" s="697"/>
      <c r="W16" s="697"/>
      <c r="X16" s="697"/>
      <c r="Y16" s="697"/>
      <c r="Z16" s="697"/>
      <c r="AA16" s="703"/>
      <c r="AB16" s="716"/>
      <c r="AD16" s="710"/>
    </row>
    <row r="17" spans="3:30" ht="18" customHeight="1">
      <c r="C17" s="700"/>
      <c r="D17" s="408"/>
      <c r="E17" s="408"/>
      <c r="F17" s="498"/>
      <c r="G17" s="709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7"/>
      <c r="U17" s="697"/>
      <c r="V17" s="697"/>
      <c r="W17" s="697"/>
      <c r="X17" s="697"/>
      <c r="Y17" s="697"/>
      <c r="Z17" s="697"/>
      <c r="AA17" s="703"/>
      <c r="AB17" s="716"/>
      <c r="AD17" s="710"/>
    </row>
    <row r="18" spans="3:30" ht="18" customHeight="1">
      <c r="C18" s="700"/>
      <c r="D18" s="408" t="s">
        <v>1175</v>
      </c>
      <c r="E18" s="408"/>
      <c r="F18" s="498"/>
      <c r="G18" s="709"/>
      <c r="H18" s="697"/>
      <c r="I18" s="697"/>
      <c r="J18" s="697"/>
      <c r="K18" s="697"/>
      <c r="L18" s="697"/>
      <c r="M18" s="697"/>
      <c r="N18" s="697"/>
      <c r="O18" s="697"/>
      <c r="P18" s="697"/>
      <c r="Q18" s="697"/>
      <c r="R18" s="697"/>
      <c r="S18" s="697"/>
      <c r="T18" s="697"/>
      <c r="U18" s="697"/>
      <c r="V18" s="697"/>
      <c r="W18" s="697"/>
      <c r="X18" s="697"/>
      <c r="Y18" s="697"/>
      <c r="Z18" s="697"/>
      <c r="AA18" s="703"/>
      <c r="AB18" s="716"/>
      <c r="AD18" s="710"/>
    </row>
    <row r="19" spans="3:30" ht="18" customHeight="1">
      <c r="C19" s="700"/>
      <c r="D19" s="408"/>
      <c r="E19" s="408" t="s">
        <v>1176</v>
      </c>
      <c r="F19" s="498" t="s">
        <v>1181</v>
      </c>
      <c r="G19" s="709"/>
      <c r="H19" s="697">
        <v>537057</v>
      </c>
      <c r="I19" s="697"/>
      <c r="J19" s="697"/>
      <c r="K19" s="697"/>
      <c r="L19" s="697">
        <v>537057</v>
      </c>
      <c r="M19" s="697"/>
      <c r="N19" s="697"/>
      <c r="O19" s="697"/>
      <c r="P19" s="697"/>
      <c r="Q19" s="697"/>
      <c r="R19" s="697"/>
      <c r="S19" s="697"/>
      <c r="T19" s="697"/>
      <c r="U19" s="697"/>
      <c r="V19" s="697"/>
      <c r="W19" s="697"/>
      <c r="X19" s="697"/>
      <c r="Y19" s="697"/>
      <c r="Z19" s="697"/>
      <c r="AA19" s="703"/>
      <c r="AB19" s="716"/>
      <c r="AD19" s="710"/>
    </row>
    <row r="20" spans="3:30" ht="18" customHeight="1">
      <c r="C20" s="700"/>
      <c r="D20" s="408"/>
      <c r="E20" s="408"/>
      <c r="F20" s="498"/>
      <c r="G20" s="709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  <c r="W20" s="697"/>
      <c r="X20" s="697"/>
      <c r="Y20" s="697"/>
      <c r="Z20" s="697"/>
      <c r="AA20" s="703"/>
      <c r="AB20" s="716"/>
      <c r="AD20" s="710"/>
    </row>
    <row r="21" spans="3:30" ht="18" customHeight="1">
      <c r="C21" s="700"/>
      <c r="D21" s="408" t="s">
        <v>1179</v>
      </c>
      <c r="E21" s="408"/>
      <c r="F21" s="498"/>
      <c r="G21" s="709"/>
      <c r="H21" s="729"/>
      <c r="I21" s="697"/>
      <c r="J21" s="697"/>
      <c r="K21" s="697"/>
      <c r="L21" s="697"/>
      <c r="M21" s="697"/>
      <c r="N21" s="697"/>
      <c r="O21" s="697"/>
      <c r="P21" s="697"/>
      <c r="Q21" s="697"/>
      <c r="R21" s="697"/>
      <c r="S21" s="697"/>
      <c r="T21" s="697"/>
      <c r="U21" s="697"/>
      <c r="V21" s="697"/>
      <c r="W21" s="697"/>
      <c r="X21" s="697"/>
      <c r="Y21" s="697"/>
      <c r="Z21" s="697"/>
      <c r="AA21" s="703"/>
      <c r="AB21" s="716"/>
      <c r="AD21" s="710"/>
    </row>
    <row r="22" spans="3:30" ht="18" customHeight="1">
      <c r="C22" s="700"/>
      <c r="D22" s="408"/>
      <c r="E22" s="408" t="s">
        <v>1180</v>
      </c>
      <c r="F22" s="498" t="s">
        <v>1183</v>
      </c>
      <c r="G22" s="709"/>
      <c r="H22" s="697">
        <v>20000</v>
      </c>
      <c r="I22" s="697"/>
      <c r="J22" s="697"/>
      <c r="K22" s="697"/>
      <c r="L22" s="697"/>
      <c r="M22" s="697"/>
      <c r="N22" s="697"/>
      <c r="O22" s="697"/>
      <c r="P22" s="697">
        <v>20000</v>
      </c>
      <c r="Q22" s="697"/>
      <c r="R22" s="697"/>
      <c r="S22" s="697"/>
      <c r="T22" s="697"/>
      <c r="U22" s="697"/>
      <c r="V22" s="697"/>
      <c r="W22" s="697"/>
      <c r="X22" s="697"/>
      <c r="Y22" s="697"/>
      <c r="Z22" s="697"/>
      <c r="AA22" s="703"/>
      <c r="AB22" s="716"/>
      <c r="AD22" s="710"/>
    </row>
    <row r="23" spans="3:30" ht="18" customHeight="1">
      <c r="C23" s="700"/>
      <c r="D23" s="408"/>
      <c r="E23" s="408"/>
      <c r="F23" s="495"/>
      <c r="G23" s="709"/>
      <c r="H23" s="729"/>
      <c r="I23" s="697"/>
      <c r="J23" s="697"/>
      <c r="K23" s="697"/>
      <c r="L23" s="697"/>
      <c r="M23" s="697"/>
      <c r="N23" s="697"/>
      <c r="O23" s="697"/>
      <c r="P23" s="697"/>
      <c r="Q23" s="697"/>
      <c r="R23" s="697"/>
      <c r="S23" s="697"/>
      <c r="T23" s="697"/>
      <c r="U23" s="697"/>
      <c r="V23" s="697"/>
      <c r="W23" s="697"/>
      <c r="X23" s="697"/>
      <c r="Y23" s="697"/>
      <c r="Z23" s="697"/>
      <c r="AA23" s="703"/>
      <c r="AB23" s="716"/>
      <c r="AD23" s="710"/>
    </row>
    <row r="24" spans="3:30" ht="18" customHeight="1">
      <c r="C24" s="700"/>
      <c r="D24" s="408" t="s">
        <v>1185</v>
      </c>
      <c r="E24" s="408"/>
      <c r="F24" s="495"/>
      <c r="G24" s="709"/>
      <c r="H24" s="729"/>
      <c r="I24" s="697"/>
      <c r="J24" s="697"/>
      <c r="K24" s="697"/>
      <c r="L24" s="697"/>
      <c r="M24" s="697"/>
      <c r="N24" s="697"/>
      <c r="O24" s="697"/>
      <c r="P24" s="697"/>
      <c r="Q24" s="697"/>
      <c r="R24" s="697"/>
      <c r="S24" s="697"/>
      <c r="T24" s="697"/>
      <c r="U24" s="697"/>
      <c r="V24" s="697"/>
      <c r="W24" s="697"/>
      <c r="X24" s="697"/>
      <c r="Y24" s="697"/>
      <c r="Z24" s="697"/>
      <c r="AA24" s="703"/>
      <c r="AB24" s="716"/>
      <c r="AD24" s="710"/>
    </row>
    <row r="25" spans="3:30" ht="18" customHeight="1">
      <c r="C25" s="700"/>
      <c r="D25" s="408"/>
      <c r="E25" s="408" t="s">
        <v>1186</v>
      </c>
      <c r="F25" s="495"/>
      <c r="G25" s="709"/>
      <c r="H25" s="729">
        <v>18000</v>
      </c>
      <c r="I25" s="697"/>
      <c r="J25" s="697"/>
      <c r="K25" s="697"/>
      <c r="L25" s="697"/>
      <c r="M25" s="697"/>
      <c r="N25" s="697"/>
      <c r="O25" s="697"/>
      <c r="P25" s="697">
        <v>18000</v>
      </c>
      <c r="Q25" s="697"/>
      <c r="R25" s="697"/>
      <c r="S25" s="697"/>
      <c r="T25" s="697"/>
      <c r="U25" s="697"/>
      <c r="V25" s="697"/>
      <c r="W25" s="697"/>
      <c r="X25" s="697"/>
      <c r="Y25" s="697"/>
      <c r="Z25" s="697"/>
      <c r="AA25" s="703"/>
      <c r="AB25" s="716"/>
      <c r="AD25" s="710"/>
    </row>
    <row r="26" spans="3:30" ht="18" customHeight="1">
      <c r="C26" s="700"/>
      <c r="D26" s="408"/>
      <c r="E26" s="408"/>
      <c r="F26" s="495"/>
      <c r="G26" s="709"/>
      <c r="H26" s="729"/>
      <c r="I26" s="697"/>
      <c r="J26" s="697"/>
      <c r="K26" s="697"/>
      <c r="L26" s="697"/>
      <c r="M26" s="697"/>
      <c r="N26" s="697"/>
      <c r="O26" s="697"/>
      <c r="P26" s="697"/>
      <c r="Q26" s="697"/>
      <c r="R26" s="697"/>
      <c r="S26" s="697"/>
      <c r="T26" s="697"/>
      <c r="U26" s="697"/>
      <c r="V26" s="697"/>
      <c r="W26" s="697"/>
      <c r="X26" s="697"/>
      <c r="Y26" s="697"/>
      <c r="Z26" s="697"/>
      <c r="AA26" s="703"/>
      <c r="AB26" s="716"/>
      <c r="AD26" s="710"/>
    </row>
    <row r="27" spans="3:30" ht="18" customHeight="1">
      <c r="C27" s="700"/>
      <c r="D27" s="408" t="s">
        <v>1300</v>
      </c>
      <c r="E27" s="408"/>
      <c r="F27" s="495"/>
      <c r="G27" s="709"/>
      <c r="H27" s="729">
        <v>10000</v>
      </c>
      <c r="I27" s="697"/>
      <c r="J27" s="697"/>
      <c r="K27" s="697"/>
      <c r="L27" s="697"/>
      <c r="M27" s="697"/>
      <c r="N27" s="697"/>
      <c r="O27" s="697"/>
      <c r="P27" s="697">
        <v>10000</v>
      </c>
      <c r="Q27" s="697"/>
      <c r="R27" s="697"/>
      <c r="S27" s="697"/>
      <c r="T27" s="697"/>
      <c r="U27" s="697"/>
      <c r="V27" s="697"/>
      <c r="W27" s="697"/>
      <c r="X27" s="697"/>
      <c r="Y27" s="697"/>
      <c r="Z27" s="697"/>
      <c r="AA27" s="703"/>
      <c r="AB27" s="716"/>
      <c r="AD27" s="710"/>
    </row>
    <row r="28" spans="3:30" ht="18" customHeight="1">
      <c r="C28" s="700"/>
      <c r="D28" s="408"/>
      <c r="E28" s="408"/>
      <c r="F28" s="495"/>
      <c r="G28" s="709"/>
      <c r="H28" s="729"/>
      <c r="I28" s="697"/>
      <c r="J28" s="697"/>
      <c r="K28" s="697"/>
      <c r="L28" s="697"/>
      <c r="M28" s="697"/>
      <c r="N28" s="697"/>
      <c r="O28" s="697"/>
      <c r="P28" s="697"/>
      <c r="Q28" s="697"/>
      <c r="R28" s="697"/>
      <c r="S28" s="697"/>
      <c r="T28" s="697"/>
      <c r="U28" s="697"/>
      <c r="V28" s="697"/>
      <c r="W28" s="697"/>
      <c r="X28" s="697"/>
      <c r="Y28" s="697"/>
      <c r="Z28" s="697"/>
      <c r="AA28" s="703"/>
      <c r="AB28" s="716"/>
      <c r="AD28" s="710"/>
    </row>
    <row r="29" spans="3:30" ht="18" customHeight="1">
      <c r="C29" s="700"/>
      <c r="D29" s="408"/>
      <c r="E29" s="408"/>
      <c r="F29" s="495"/>
      <c r="G29" s="709"/>
      <c r="H29" s="697"/>
      <c r="I29" s="697"/>
      <c r="J29" s="697"/>
      <c r="K29" s="697"/>
      <c r="L29" s="697"/>
      <c r="M29" s="697"/>
      <c r="N29" s="697"/>
      <c r="O29" s="697"/>
      <c r="P29" s="697"/>
      <c r="Q29" s="697"/>
      <c r="R29" s="697"/>
      <c r="S29" s="697"/>
      <c r="T29" s="697"/>
      <c r="U29" s="697"/>
      <c r="V29" s="697"/>
      <c r="W29" s="697"/>
      <c r="X29" s="697"/>
      <c r="Y29" s="697"/>
      <c r="Z29" s="697"/>
      <c r="AA29" s="703"/>
      <c r="AB29" s="716"/>
      <c r="AD29" s="710"/>
    </row>
    <row r="30" spans="3:30" ht="18" customHeight="1">
      <c r="C30" s="700"/>
      <c r="D30" s="878" t="s">
        <v>1187</v>
      </c>
      <c r="E30" s="879"/>
      <c r="F30" s="725" t="s">
        <v>366</v>
      </c>
      <c r="G30" s="709"/>
      <c r="H30" s="697">
        <f>SUM(H14:H29)</f>
        <v>845057</v>
      </c>
      <c r="I30" s="697"/>
      <c r="J30" s="697">
        <f>SUM(J14:J29)</f>
        <v>0</v>
      </c>
      <c r="K30" s="697"/>
      <c r="L30" s="697">
        <f>SUM(L14:L29)</f>
        <v>797057</v>
      </c>
      <c r="M30" s="697"/>
      <c r="N30" s="697">
        <f>SUM(N14:N29)</f>
        <v>0</v>
      </c>
      <c r="O30" s="697"/>
      <c r="P30" s="697">
        <f>SUM(P14:P29)</f>
        <v>48000</v>
      </c>
      <c r="Q30" s="697"/>
      <c r="R30" s="697">
        <f>SUM(R14:R29)</f>
        <v>0</v>
      </c>
      <c r="S30" s="697"/>
      <c r="T30" s="697">
        <f>SUM(T14:T29)</f>
        <v>0</v>
      </c>
      <c r="U30" s="697"/>
      <c r="V30" s="697">
        <f>SUM(V14:V29)</f>
        <v>0</v>
      </c>
      <c r="W30" s="697"/>
      <c r="X30" s="697">
        <f>SUM(X14:X29)</f>
        <v>0</v>
      </c>
      <c r="Y30" s="697"/>
      <c r="Z30" s="697">
        <f>SUM(Z14:Z29)</f>
        <v>0</v>
      </c>
      <c r="AA30" s="703"/>
      <c r="AB30" s="716"/>
      <c r="AD30" s="710"/>
    </row>
    <row r="31" spans="3:30" ht="3" customHeight="1">
      <c r="C31" s="721"/>
      <c r="D31" s="893" t="s">
        <v>921</v>
      </c>
      <c r="E31" s="879"/>
      <c r="F31" s="701"/>
      <c r="G31" s="701"/>
      <c r="H31" s="701"/>
      <c r="I31" s="701"/>
      <c r="J31" s="701"/>
      <c r="K31" s="701"/>
      <c r="L31" s="701"/>
      <c r="M31" s="701"/>
      <c r="N31" s="701"/>
      <c r="O31" s="701"/>
      <c r="P31" s="701"/>
      <c r="Q31" s="701"/>
      <c r="R31" s="701"/>
      <c r="S31" s="701"/>
      <c r="T31" s="701"/>
      <c r="U31" s="701"/>
      <c r="V31" s="701"/>
      <c r="W31" s="701"/>
      <c r="X31" s="701"/>
      <c r="Y31" s="701"/>
      <c r="Z31" s="701"/>
      <c r="AA31" s="700"/>
      <c r="AD31" s="710"/>
    </row>
    <row r="32" spans="2:5" ht="13.5">
      <c r="B32" s="716"/>
      <c r="C32" s="716"/>
      <c r="D32" s="716"/>
      <c r="E32" s="716"/>
    </row>
    <row r="33" spans="2:26" ht="13.5">
      <c r="B33" s="716"/>
      <c r="C33" s="716"/>
      <c r="D33" s="716"/>
      <c r="E33" s="716"/>
      <c r="F33" s="376"/>
      <c r="H33" s="376" t="s">
        <v>31</v>
      </c>
      <c r="I33" s="712"/>
      <c r="J33" s="712"/>
      <c r="K33" s="712"/>
      <c r="L33" s="712"/>
      <c r="M33" s="712"/>
      <c r="N33" s="712"/>
      <c r="O33" s="712"/>
      <c r="P33" s="712"/>
      <c r="Q33" s="712"/>
      <c r="R33" s="712"/>
      <c r="S33" s="712"/>
      <c r="T33" s="712"/>
      <c r="U33" s="712"/>
      <c r="V33" s="712"/>
      <c r="W33" s="712"/>
      <c r="X33" s="712"/>
      <c r="Z33" s="376" t="s">
        <v>32</v>
      </c>
    </row>
    <row r="34" spans="2:6" ht="13.5">
      <c r="B34" s="716"/>
      <c r="C34" s="716"/>
      <c r="D34" s="716"/>
      <c r="E34" s="716"/>
      <c r="F34" s="376"/>
    </row>
    <row r="38" spans="8:14" ht="13.5">
      <c r="H38" s="710"/>
      <c r="N38" s="710">
        <v>0</v>
      </c>
    </row>
    <row r="39" ht="13.5">
      <c r="T39" s="710">
        <v>0</v>
      </c>
    </row>
    <row r="40" spans="26:29" ht="13.5">
      <c r="Z40" s="890">
        <f>SUM(J30:V30)</f>
        <v>845057</v>
      </c>
      <c r="AA40" s="890"/>
      <c r="AB40" s="890"/>
      <c r="AC40" s="890"/>
    </row>
  </sheetData>
  <sheetProtection/>
  <mergeCells count="10">
    <mergeCell ref="H3:L3"/>
    <mergeCell ref="T6:Y6"/>
    <mergeCell ref="Z40:AC40"/>
    <mergeCell ref="D9:E9"/>
    <mergeCell ref="D10:E10"/>
    <mergeCell ref="D11:E11"/>
    <mergeCell ref="D12:E12"/>
    <mergeCell ref="D13:E13"/>
    <mergeCell ref="D31:E31"/>
    <mergeCell ref="D30:E30"/>
  </mergeCells>
  <printOptions horizontalCentered="1" verticalCentered="1"/>
  <pageMargins left="0.5" right="0.303" top="0.5" bottom="0.55" header="0.5" footer="0.5"/>
  <pageSetup fitToHeight="1" fitToWidth="1" horizontalDpi="600" verticalDpi="600" orientation="landscape" paperSize="5" scale="18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O39"/>
  <sheetViews>
    <sheetView defaultGridColor="0" zoomScale="70" zoomScaleNormal="70" colorId="22" workbookViewId="0" topLeftCell="A1">
      <selection activeCell="O28" sqref="O28"/>
    </sheetView>
  </sheetViews>
  <sheetFormatPr defaultColWidth="9.77734375" defaultRowHeight="15"/>
  <cols>
    <col min="1" max="1" width="3.77734375" style="597" customWidth="1"/>
    <col min="2" max="2" width="6.77734375" style="597" customWidth="1"/>
    <col min="3" max="3" width="3.77734375" style="597" customWidth="1"/>
    <col min="4" max="4" width="25.77734375" style="597" customWidth="1"/>
    <col min="5" max="5" width="35.77734375" style="597" customWidth="1"/>
    <col min="6" max="6" width="7.10546875" style="597" customWidth="1"/>
    <col min="7" max="7" width="23.77734375" style="597" customWidth="1"/>
    <col min="8" max="8" width="5.77734375" style="597" customWidth="1"/>
    <col min="9" max="9" width="13.77734375" style="597" customWidth="1"/>
    <col min="10" max="10" width="6.77734375" style="597" customWidth="1"/>
    <col min="11" max="11" width="12.77734375" style="597" customWidth="1"/>
    <col min="12" max="12" width="2.77734375" style="597" customWidth="1"/>
    <col min="13" max="13" width="12.77734375" style="786" customWidth="1"/>
    <col min="14" max="16384" width="9.77734375" style="597" customWidth="1"/>
  </cols>
  <sheetData>
    <row r="2" spans="6:8" ht="15">
      <c r="F2" s="550" t="s">
        <v>370</v>
      </c>
      <c r="H2" s="551">
        <v>2017</v>
      </c>
    </row>
    <row r="3" ht="15">
      <c r="F3" s="123" t="s">
        <v>567</v>
      </c>
    </row>
    <row r="4" ht="15">
      <c r="F4" s="48"/>
    </row>
    <row r="5" ht="15">
      <c r="F5" s="123" t="s">
        <v>568</v>
      </c>
    </row>
    <row r="7" spans="2:11" ht="15">
      <c r="B7" s="61" t="s">
        <v>1188</v>
      </c>
      <c r="C7" s="61"/>
      <c r="D7" s="61"/>
      <c r="E7" s="61"/>
      <c r="F7" s="61"/>
      <c r="G7" s="61"/>
      <c r="H7" s="61"/>
      <c r="I7" s="61"/>
      <c r="J7" s="61"/>
      <c r="K7" s="731"/>
    </row>
    <row r="8" spans="2:11" ht="15">
      <c r="B8" s="61" t="s">
        <v>1189</v>
      </c>
      <c r="C8" s="61"/>
      <c r="D8" s="61"/>
      <c r="E8" s="61"/>
      <c r="F8" s="61"/>
      <c r="G8" s="61"/>
      <c r="H8" s="61"/>
      <c r="I8" s="61"/>
      <c r="J8" s="61"/>
      <c r="K8" s="731"/>
    </row>
    <row r="9" spans="2:11" ht="15">
      <c r="B9" s="61" t="s">
        <v>519</v>
      </c>
      <c r="C9" s="61"/>
      <c r="D9" s="61"/>
      <c r="E9" s="61"/>
      <c r="F9" s="61"/>
      <c r="G9" s="61"/>
      <c r="H9" s="61"/>
      <c r="I9" s="61"/>
      <c r="J9" s="61"/>
      <c r="K9" s="731"/>
    </row>
    <row r="10" spans="2:11" ht="15">
      <c r="B10" s="48"/>
      <c r="C10" s="48"/>
      <c r="D10" s="48"/>
      <c r="E10" s="48"/>
      <c r="F10" s="48"/>
      <c r="G10" s="48"/>
      <c r="H10" s="48"/>
      <c r="I10" s="48"/>
      <c r="J10" s="48"/>
      <c r="K10" s="732"/>
    </row>
    <row r="11" spans="2:11" ht="15">
      <c r="B11" s="48"/>
      <c r="C11" s="48" t="s">
        <v>520</v>
      </c>
      <c r="D11" s="733">
        <f>+M29</f>
        <v>780487.4343434344</v>
      </c>
      <c r="E11" s="48" t="s">
        <v>521</v>
      </c>
      <c r="F11" s="48"/>
      <c r="G11" s="48"/>
      <c r="H11" s="48"/>
      <c r="I11" s="48"/>
      <c r="J11" s="48"/>
      <c r="K11" s="732"/>
    </row>
    <row r="12" spans="2:11" ht="15">
      <c r="B12" s="48"/>
      <c r="C12" s="48" t="s">
        <v>522</v>
      </c>
      <c r="D12" s="733">
        <f>+M33</f>
        <v>0</v>
      </c>
      <c r="E12" s="48" t="s">
        <v>523</v>
      </c>
      <c r="F12" s="48"/>
      <c r="G12" s="48"/>
      <c r="H12" s="48"/>
      <c r="I12" s="48"/>
      <c r="J12" s="48"/>
      <c r="K12" s="732"/>
    </row>
    <row r="13" spans="2:11" ht="15">
      <c r="B13" s="48"/>
      <c r="C13" s="48" t="s">
        <v>524</v>
      </c>
      <c r="D13" s="730">
        <f>+M35</f>
        <v>0</v>
      </c>
      <c r="E13" s="48" t="s">
        <v>525</v>
      </c>
      <c r="F13" s="48"/>
      <c r="G13" s="48"/>
      <c r="H13" s="48"/>
      <c r="I13" s="48"/>
      <c r="J13" s="48"/>
      <c r="K13" s="732"/>
    </row>
    <row r="14" spans="2:11" ht="15">
      <c r="B14" s="48"/>
      <c r="C14" s="48"/>
      <c r="D14" s="734"/>
      <c r="E14" s="552" t="s">
        <v>925</v>
      </c>
      <c r="F14" s="48"/>
      <c r="G14" s="48"/>
      <c r="H14" s="48"/>
      <c r="I14" s="48"/>
      <c r="J14" s="48"/>
      <c r="K14" s="732"/>
    </row>
    <row r="15" spans="2:11" ht="15">
      <c r="B15" s="48"/>
      <c r="C15" s="48"/>
      <c r="D15" s="734"/>
      <c r="E15" s="48" t="s">
        <v>526</v>
      </c>
      <c r="F15" s="48"/>
      <c r="G15" s="48"/>
      <c r="H15" s="48"/>
      <c r="I15" s="48"/>
      <c r="J15" s="48"/>
      <c r="K15" s="732"/>
    </row>
    <row r="16" spans="3:5" ht="15">
      <c r="C16" s="48" t="s">
        <v>748</v>
      </c>
      <c r="D16" s="730">
        <f>+'43'!T30</f>
        <v>0</v>
      </c>
      <c r="E16" s="48" t="s">
        <v>749</v>
      </c>
    </row>
    <row r="17" spans="3:11" ht="15">
      <c r="C17" s="552" t="s">
        <v>926</v>
      </c>
      <c r="D17" s="730">
        <f>+M36</f>
        <v>0</v>
      </c>
      <c r="E17" s="552" t="s">
        <v>927</v>
      </c>
      <c r="K17" s="442"/>
    </row>
    <row r="18" spans="3:15" ht="15">
      <c r="C18" s="48" t="s">
        <v>527</v>
      </c>
      <c r="D18" s="48"/>
      <c r="E18" s="48"/>
      <c r="F18" s="48"/>
      <c r="G18" s="48"/>
      <c r="H18" s="48"/>
      <c r="I18" s="894" t="s">
        <v>528</v>
      </c>
      <c r="J18" s="894"/>
      <c r="K18" s="442" t="s">
        <v>529</v>
      </c>
      <c r="O18" s="597" t="s">
        <v>928</v>
      </c>
    </row>
    <row r="19" spans="3:11" ht="36" customHeight="1">
      <c r="C19" s="48" t="s">
        <v>530</v>
      </c>
      <c r="D19" s="48"/>
      <c r="E19" s="564" t="s">
        <v>224</v>
      </c>
      <c r="F19" s="565" t="s">
        <v>225</v>
      </c>
      <c r="G19" s="443" t="s">
        <v>86</v>
      </c>
      <c r="I19" s="895"/>
      <c r="J19" s="895"/>
      <c r="K19" s="48"/>
    </row>
    <row r="20" spans="3:11" ht="15">
      <c r="C20" s="48"/>
      <c r="D20" s="48" t="s">
        <v>1315</v>
      </c>
      <c r="E20" s="48"/>
      <c r="F20" s="48"/>
      <c r="G20" s="48"/>
      <c r="H20" s="48"/>
      <c r="I20" s="894" t="s">
        <v>533</v>
      </c>
      <c r="J20" s="894"/>
      <c r="K20" s="442" t="s">
        <v>794</v>
      </c>
    </row>
    <row r="21" spans="3:11" ht="15">
      <c r="C21" s="48"/>
      <c r="D21" s="48" t="s">
        <v>1316</v>
      </c>
      <c r="E21" s="48"/>
      <c r="F21" s="48"/>
      <c r="G21" s="48"/>
      <c r="H21" s="48"/>
      <c r="I21" s="48"/>
      <c r="J21" s="48"/>
      <c r="K21" s="442"/>
    </row>
    <row r="22" spans="3:11" ht="15">
      <c r="C22" s="48"/>
      <c r="D22" s="48" t="s">
        <v>1317</v>
      </c>
      <c r="E22" s="48"/>
      <c r="F22" s="48"/>
      <c r="G22" s="48"/>
      <c r="H22" s="48"/>
      <c r="I22" s="48"/>
      <c r="J22" s="48"/>
      <c r="K22" s="48"/>
    </row>
    <row r="23" spans="3:11" ht="15">
      <c r="C23" s="48"/>
      <c r="D23" s="48"/>
      <c r="E23" s="48"/>
      <c r="F23" s="123" t="s">
        <v>575</v>
      </c>
      <c r="G23" s="48"/>
      <c r="H23" s="48"/>
      <c r="I23" s="48"/>
      <c r="J23" s="48"/>
      <c r="K23" s="48"/>
    </row>
    <row r="24" ht="3" customHeight="1"/>
    <row r="25" spans="2:13" ht="24.75" customHeight="1">
      <c r="B25" s="90" t="s">
        <v>534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787"/>
    </row>
    <row r="26" spans="2:13" ht="24.75" customHeight="1">
      <c r="B26" s="90"/>
      <c r="C26" s="90" t="s">
        <v>535</v>
      </c>
      <c r="D26" s="90"/>
      <c r="E26" s="90"/>
      <c r="F26" s="90"/>
      <c r="G26" s="90"/>
      <c r="H26" s="90"/>
      <c r="I26" s="90"/>
      <c r="J26" s="90"/>
      <c r="K26" s="128" t="s">
        <v>581</v>
      </c>
      <c r="L26" s="91" t="s">
        <v>536</v>
      </c>
      <c r="M26" s="785">
        <f>'11'!C8</f>
        <v>74928</v>
      </c>
    </row>
    <row r="27" spans="2:13" ht="24.75" customHeight="1">
      <c r="B27" s="90"/>
      <c r="C27" s="90" t="s">
        <v>537</v>
      </c>
      <c r="D27" s="90"/>
      <c r="E27" s="90"/>
      <c r="F27" s="90"/>
      <c r="G27" s="90"/>
      <c r="H27" s="90"/>
      <c r="I27" s="90"/>
      <c r="J27" s="90"/>
      <c r="K27" s="128" t="s">
        <v>297</v>
      </c>
      <c r="L27" s="91" t="s">
        <v>536</v>
      </c>
      <c r="M27" s="785">
        <f>'11'!C22</f>
        <v>99231</v>
      </c>
    </row>
    <row r="28" spans="2:13" ht="24.75" customHeight="1">
      <c r="B28" s="90"/>
      <c r="C28" s="90" t="s">
        <v>538</v>
      </c>
      <c r="D28" s="90"/>
      <c r="E28" s="90"/>
      <c r="F28" s="90"/>
      <c r="G28" s="90"/>
      <c r="H28" s="90"/>
      <c r="I28" s="90"/>
      <c r="J28" s="90"/>
      <c r="K28" s="128" t="s">
        <v>598</v>
      </c>
      <c r="L28" s="91" t="s">
        <v>536</v>
      </c>
      <c r="M28" s="785">
        <f>'11'!C23</f>
        <v>3006</v>
      </c>
    </row>
    <row r="29" spans="2:13" ht="24.75" customHeight="1">
      <c r="B29" s="90" t="s">
        <v>539</v>
      </c>
      <c r="C29" s="90"/>
      <c r="D29" s="90"/>
      <c r="E29" s="90"/>
      <c r="F29" s="90"/>
      <c r="G29" s="90"/>
      <c r="H29" s="90"/>
      <c r="I29" s="90"/>
      <c r="J29" s="90"/>
      <c r="K29" s="128" t="s">
        <v>599</v>
      </c>
      <c r="L29" s="91" t="s">
        <v>536</v>
      </c>
      <c r="M29" s="785">
        <f>'11'!C26</f>
        <v>780487.4343434344</v>
      </c>
    </row>
    <row r="30" spans="2:12" ht="15">
      <c r="B30" s="735" t="s">
        <v>635</v>
      </c>
      <c r="C30" s="61"/>
      <c r="D30" s="61"/>
      <c r="E30" s="61"/>
      <c r="F30" s="61"/>
      <c r="G30" s="61"/>
      <c r="H30" s="61"/>
      <c r="I30" s="92"/>
      <c r="J30" s="48"/>
      <c r="K30" s="93"/>
      <c r="L30" s="94"/>
    </row>
    <row r="31" spans="2:12" ht="15">
      <c r="B31" s="90"/>
      <c r="C31" s="90" t="s">
        <v>540</v>
      </c>
      <c r="D31" s="90"/>
      <c r="E31" s="90"/>
      <c r="F31" s="90"/>
      <c r="G31" s="90"/>
      <c r="H31" s="90"/>
      <c r="I31" s="129" t="s">
        <v>634</v>
      </c>
      <c r="J31" s="90" t="s">
        <v>536</v>
      </c>
      <c r="K31" s="95"/>
      <c r="L31" s="94"/>
    </row>
    <row r="32" spans="2:12" ht="24.75" customHeight="1">
      <c r="B32" s="90"/>
      <c r="C32" s="90" t="s">
        <v>541</v>
      </c>
      <c r="D32" s="90"/>
      <c r="E32" s="90"/>
      <c r="F32" s="90"/>
      <c r="G32" s="90"/>
      <c r="H32" s="90"/>
      <c r="I32" s="129" t="s">
        <v>633</v>
      </c>
      <c r="J32" s="90" t="s">
        <v>536</v>
      </c>
      <c r="K32" s="736"/>
      <c r="L32" s="94"/>
    </row>
    <row r="33" spans="2:13" ht="24.75" customHeight="1">
      <c r="B33" s="90"/>
      <c r="C33" s="90"/>
      <c r="D33" s="90" t="s">
        <v>542</v>
      </c>
      <c r="E33" s="90"/>
      <c r="F33" s="90"/>
      <c r="G33" s="90"/>
      <c r="H33" s="90"/>
      <c r="I33" s="90"/>
      <c r="J33" s="90"/>
      <c r="K33" s="95"/>
      <c r="L33" s="91"/>
      <c r="M33" s="785">
        <f>+SUM(K31:K32)</f>
        <v>0</v>
      </c>
    </row>
    <row r="34" spans="2:12" ht="15">
      <c r="B34" s="735" t="s">
        <v>636</v>
      </c>
      <c r="C34" s="61"/>
      <c r="D34" s="61"/>
      <c r="E34" s="61"/>
      <c r="F34" s="61"/>
      <c r="G34" s="61"/>
      <c r="H34" s="61"/>
      <c r="I34" s="61"/>
      <c r="J34" s="61"/>
      <c r="K34" s="96"/>
      <c r="L34" s="94"/>
    </row>
    <row r="35" spans="2:13" ht="15.75" thickBot="1">
      <c r="B35" s="90"/>
      <c r="C35" s="90" t="s">
        <v>541</v>
      </c>
      <c r="D35" s="90"/>
      <c r="E35" s="90"/>
      <c r="F35" s="90"/>
      <c r="G35" s="90"/>
      <c r="H35" s="90"/>
      <c r="I35" s="90"/>
      <c r="J35" s="90"/>
      <c r="K35" s="130" t="s">
        <v>633</v>
      </c>
      <c r="L35" s="97" t="s">
        <v>536</v>
      </c>
      <c r="M35" s="788"/>
    </row>
    <row r="36" spans="2:13" ht="18" customHeight="1" thickBot="1">
      <c r="B36" s="90" t="s">
        <v>929</v>
      </c>
      <c r="C36" s="90"/>
      <c r="D36" s="90"/>
      <c r="E36" s="90"/>
      <c r="F36" s="90"/>
      <c r="G36" s="90"/>
      <c r="H36" s="90"/>
      <c r="I36" s="90"/>
      <c r="J36" s="90"/>
      <c r="K36" s="130" t="s">
        <v>924</v>
      </c>
      <c r="L36" s="97"/>
      <c r="M36" s="788"/>
    </row>
    <row r="37" spans="2:13" ht="24.75" customHeight="1" thickBot="1">
      <c r="B37" s="50"/>
      <c r="C37" s="50" t="s">
        <v>543</v>
      </c>
      <c r="D37" s="50"/>
      <c r="E37" s="50"/>
      <c r="F37" s="50"/>
      <c r="G37" s="50"/>
      <c r="H37" s="50"/>
      <c r="I37" s="50"/>
      <c r="J37" s="50"/>
      <c r="K37" s="131" t="s">
        <v>300</v>
      </c>
      <c r="L37" s="98" t="s">
        <v>536</v>
      </c>
      <c r="M37" s="789">
        <f>SUM(M26:M36)</f>
        <v>957652.4343434344</v>
      </c>
    </row>
    <row r="38" ht="15" thickTop="1"/>
    <row r="39" ht="15">
      <c r="F39" s="737" t="s">
        <v>571</v>
      </c>
    </row>
  </sheetData>
  <sheetProtection/>
  <mergeCells count="3">
    <mergeCell ref="I18:J18"/>
    <mergeCell ref="I19:J19"/>
    <mergeCell ref="I20:J20"/>
  </mergeCells>
  <printOptions horizontalCentered="1" verticalCentered="1"/>
  <pageMargins left="0.333" right="0.5" top="0.25" bottom="0.46" header="0.5" footer="0.5"/>
  <pageSetup fitToHeight="1" fitToWidth="1" horizontalDpi="600" verticalDpi="600" orientation="landscape" paperSize="5" scale="3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28"/>
  <sheetViews>
    <sheetView defaultGridColor="0" zoomScale="75" zoomScaleNormal="75" zoomScalePageLayoutView="0" colorId="22" workbookViewId="0" topLeftCell="A1">
      <selection activeCell="H13" sqref="H13"/>
    </sheetView>
  </sheetViews>
  <sheetFormatPr defaultColWidth="9.77734375" defaultRowHeight="15"/>
  <cols>
    <col min="1" max="1" width="5.77734375" style="0" customWidth="1"/>
    <col min="2" max="2" width="3.77734375" style="0" customWidth="1"/>
    <col min="3" max="3" width="95.77734375" style="0" customWidth="1"/>
    <col min="4" max="4" width="9.77734375" style="0" customWidth="1"/>
    <col min="5" max="5" width="3.77734375" style="0" customWidth="1"/>
    <col min="6" max="6" width="16.77734375" style="0" customWidth="1"/>
  </cols>
  <sheetData>
    <row r="1" spans="1:5" ht="24.75" customHeight="1">
      <c r="A1" s="48"/>
      <c r="B1" s="48"/>
      <c r="C1" s="123" t="s">
        <v>573</v>
      </c>
      <c r="D1" s="48"/>
      <c r="E1" s="48"/>
    </row>
    <row r="2" spans="1:6" ht="24.75" customHeight="1" thickBot="1">
      <c r="A2" s="50"/>
      <c r="B2" s="50"/>
      <c r="C2" s="50"/>
      <c r="D2" s="50"/>
      <c r="E2" s="50"/>
      <c r="F2" s="50"/>
    </row>
    <row r="3" spans="1:6" ht="24.75" customHeight="1" thickTop="1">
      <c r="A3" s="90" t="s">
        <v>544</v>
      </c>
      <c r="B3" s="90"/>
      <c r="C3" s="90"/>
      <c r="D3" s="129" t="s">
        <v>150</v>
      </c>
      <c r="E3" s="90"/>
      <c r="F3" s="132" t="s">
        <v>545</v>
      </c>
    </row>
    <row r="4" spans="1:6" ht="24.75" customHeight="1">
      <c r="A4" s="48"/>
      <c r="B4" s="90" t="s">
        <v>546</v>
      </c>
      <c r="C4" s="90"/>
      <c r="D4" s="129" t="s">
        <v>150</v>
      </c>
      <c r="E4" s="90"/>
      <c r="F4" s="132" t="s">
        <v>545</v>
      </c>
    </row>
    <row r="5" spans="1:6" ht="24.75" customHeight="1">
      <c r="A5" s="48"/>
      <c r="B5" s="48"/>
      <c r="C5" s="90" t="s">
        <v>547</v>
      </c>
      <c r="D5" s="129" t="s">
        <v>302</v>
      </c>
      <c r="E5" s="90" t="s">
        <v>536</v>
      </c>
      <c r="F5" s="738">
        <f>'17'!E21</f>
        <v>545400</v>
      </c>
    </row>
    <row r="6" spans="1:6" ht="24.75" customHeight="1">
      <c r="A6" s="48"/>
      <c r="B6" s="48"/>
      <c r="C6" s="90" t="s">
        <v>548</v>
      </c>
      <c r="D6" s="129" t="s">
        <v>305</v>
      </c>
      <c r="E6" s="90" t="s">
        <v>536</v>
      </c>
      <c r="F6" s="738">
        <f>'19'!D22</f>
        <v>31584</v>
      </c>
    </row>
    <row r="7" spans="1:6" ht="24.75" customHeight="1">
      <c r="A7" s="48"/>
      <c r="B7" s="48"/>
      <c r="C7" s="90" t="s">
        <v>549</v>
      </c>
      <c r="D7" s="129" t="s">
        <v>621</v>
      </c>
      <c r="E7" s="90" t="s">
        <v>536</v>
      </c>
      <c r="F7" s="738"/>
    </row>
    <row r="8" spans="1:6" ht="24.75" customHeight="1">
      <c r="A8" s="48"/>
      <c r="B8" s="90" t="s">
        <v>193</v>
      </c>
      <c r="C8" s="90"/>
      <c r="D8" s="129" t="s">
        <v>150</v>
      </c>
      <c r="E8" s="90"/>
      <c r="F8" s="133" t="s">
        <v>545</v>
      </c>
    </row>
    <row r="9" spans="1:6" ht="24.75" customHeight="1">
      <c r="A9" s="48"/>
      <c r="B9" s="48"/>
      <c r="C9" s="90" t="s">
        <v>550</v>
      </c>
      <c r="D9" s="129" t="s">
        <v>312</v>
      </c>
      <c r="E9" s="90" t="s">
        <v>536</v>
      </c>
      <c r="F9" s="738">
        <f>'25'!D21</f>
        <v>214456</v>
      </c>
    </row>
    <row r="10" spans="1:6" ht="24.75" customHeight="1">
      <c r="A10" s="48"/>
      <c r="B10" s="48"/>
      <c r="C10" s="90" t="s">
        <v>551</v>
      </c>
      <c r="D10" s="129" t="s">
        <v>316</v>
      </c>
      <c r="E10" s="90" t="s">
        <v>536</v>
      </c>
      <c r="F10" s="738">
        <f>'30'!D16</f>
        <v>40000</v>
      </c>
    </row>
    <row r="11" spans="1:6" ht="24.75" customHeight="1">
      <c r="A11" s="48"/>
      <c r="B11" s="48"/>
      <c r="C11" s="90" t="s">
        <v>552</v>
      </c>
      <c r="D11" s="129" t="s">
        <v>319</v>
      </c>
      <c r="E11" s="90" t="s">
        <v>536</v>
      </c>
      <c r="F11" s="738">
        <f>'30'!D17</f>
        <v>91910</v>
      </c>
    </row>
    <row r="12" spans="1:6" ht="24.75" customHeight="1">
      <c r="A12" s="48"/>
      <c r="B12" s="48"/>
      <c r="C12" s="90" t="s">
        <v>553</v>
      </c>
      <c r="D12" s="129" t="s">
        <v>320</v>
      </c>
      <c r="E12" s="90" t="s">
        <v>536</v>
      </c>
      <c r="F12" s="738">
        <f>'30'!D18</f>
        <v>18871</v>
      </c>
    </row>
    <row r="13" spans="1:6" ht="24.75" customHeight="1">
      <c r="A13" s="48"/>
      <c r="B13" s="48"/>
      <c r="C13" s="90" t="s">
        <v>554</v>
      </c>
      <c r="D13" s="129" t="s">
        <v>619</v>
      </c>
      <c r="E13" s="90" t="s">
        <v>536</v>
      </c>
      <c r="F13" s="738"/>
    </row>
    <row r="14" spans="1:6" ht="24.75" customHeight="1">
      <c r="A14" s="48"/>
      <c r="B14" s="48"/>
      <c r="C14" s="90" t="s">
        <v>555</v>
      </c>
      <c r="D14" s="129" t="s">
        <v>620</v>
      </c>
      <c r="E14" s="90" t="s">
        <v>536</v>
      </c>
      <c r="F14" s="738"/>
    </row>
    <row r="15" spans="1:6" ht="24.75" customHeight="1">
      <c r="A15" s="48"/>
      <c r="B15" s="48"/>
      <c r="C15" s="90" t="s">
        <v>556</v>
      </c>
      <c r="D15" s="129" t="s">
        <v>621</v>
      </c>
      <c r="E15" s="90" t="s">
        <v>536</v>
      </c>
      <c r="F15" s="738"/>
    </row>
    <row r="16" spans="1:6" ht="24.75" customHeight="1">
      <c r="A16" s="48"/>
      <c r="B16" s="48"/>
      <c r="C16" s="90" t="s">
        <v>557</v>
      </c>
      <c r="D16" s="129" t="s">
        <v>324</v>
      </c>
      <c r="E16" s="90" t="s">
        <v>536</v>
      </c>
      <c r="F16" s="738"/>
    </row>
    <row r="17" spans="1:6" ht="24.75" customHeight="1">
      <c r="A17" s="48"/>
      <c r="B17" s="48"/>
      <c r="C17" s="90" t="s">
        <v>558</v>
      </c>
      <c r="D17" s="129" t="s">
        <v>628</v>
      </c>
      <c r="E17" s="90" t="s">
        <v>536</v>
      </c>
      <c r="F17" s="738">
        <f>'29'!D30</f>
        <v>15431.434343434405</v>
      </c>
    </row>
    <row r="18" spans="1:6" ht="24.75" customHeight="1">
      <c r="A18" s="90" t="s">
        <v>559</v>
      </c>
      <c r="B18" s="90"/>
      <c r="C18" s="90"/>
      <c r="D18" s="129" t="s">
        <v>634</v>
      </c>
      <c r="E18" s="90" t="s">
        <v>536</v>
      </c>
      <c r="F18" s="738"/>
    </row>
    <row r="19" spans="1:6" ht="24.75" customHeight="1" thickBot="1">
      <c r="A19" s="50"/>
      <c r="B19" s="50" t="s">
        <v>560</v>
      </c>
      <c r="C19" s="50"/>
      <c r="D19" s="161" t="s">
        <v>327</v>
      </c>
      <c r="E19" s="50" t="s">
        <v>536</v>
      </c>
      <c r="F19" s="739">
        <f>SUM(F5:F18)</f>
        <v>957652.4343434344</v>
      </c>
    </row>
    <row r="20" spans="2:6" ht="15" thickTop="1">
      <c r="B20" s="89" t="s">
        <v>114</v>
      </c>
      <c r="C20" s="89"/>
      <c r="D20" s="89"/>
      <c r="E20" s="89"/>
      <c r="F20" s="89"/>
    </row>
    <row r="21" spans="2:6" ht="15">
      <c r="B21" s="89" t="s">
        <v>969</v>
      </c>
      <c r="C21" s="89"/>
      <c r="D21" s="89"/>
      <c r="E21" s="89"/>
      <c r="F21" s="89"/>
    </row>
    <row r="22" spans="2:6" ht="15">
      <c r="B22" s="89" t="s">
        <v>970</v>
      </c>
      <c r="C22" s="89"/>
      <c r="D22" s="89"/>
      <c r="E22" s="89"/>
      <c r="F22" s="89"/>
    </row>
    <row r="23" spans="1:5" ht="15">
      <c r="A23" s="48"/>
      <c r="B23" s="48"/>
      <c r="C23" s="48"/>
      <c r="D23" s="48"/>
      <c r="E23" s="48"/>
    </row>
    <row r="24" spans="1:6" ht="15">
      <c r="A24" s="48"/>
      <c r="B24" s="48"/>
      <c r="C24" s="552" t="s">
        <v>971</v>
      </c>
      <c r="D24" s="48"/>
      <c r="E24" s="48"/>
      <c r="F24" s="48"/>
    </row>
    <row r="25" spans="1:5" ht="15">
      <c r="A25" s="48"/>
      <c r="B25" s="48"/>
      <c r="C25" s="99" t="s">
        <v>113</v>
      </c>
      <c r="D25" s="48"/>
      <c r="E25" s="48"/>
    </row>
    <row r="26" spans="1:5" ht="15">
      <c r="A26" s="48"/>
      <c r="B26" s="48"/>
      <c r="C26" s="48"/>
      <c r="D26" s="48"/>
      <c r="E26" s="48"/>
    </row>
    <row r="27" spans="1:5" ht="15">
      <c r="A27" s="48"/>
      <c r="B27" s="48"/>
      <c r="C27" s="48"/>
      <c r="D27" s="48"/>
      <c r="E27" s="48"/>
    </row>
    <row r="28" spans="1:6" ht="15">
      <c r="A28" s="48"/>
      <c r="B28" s="48"/>
      <c r="C28" s="123" t="s">
        <v>572</v>
      </c>
      <c r="D28" s="89"/>
      <c r="E28" s="61"/>
      <c r="F28" s="81"/>
    </row>
  </sheetData>
  <sheetProtection/>
  <printOptions/>
  <pageMargins left="0.333" right="0.5" top="0.25" bottom="0.46" header="0.5" footer="0.5"/>
  <pageSetup fitToHeight="1" fitToWidth="1" horizontalDpi="300" verticalDpi="300" orientation="landscape" paperSize="5" scale="18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AE34"/>
  <sheetViews>
    <sheetView defaultGridColor="0" zoomScale="70" zoomScaleNormal="70" zoomScalePageLayoutView="0" colorId="22" workbookViewId="0" topLeftCell="A1">
      <selection activeCell="B1" sqref="B1"/>
    </sheetView>
  </sheetViews>
  <sheetFormatPr defaultColWidth="9.88671875" defaultRowHeight="15"/>
  <cols>
    <col min="1" max="1" width="0.55078125" style="279" customWidth="1"/>
    <col min="2" max="2" width="4.21484375" style="317" customWidth="1"/>
    <col min="3" max="3" width="5.10546875" style="317" customWidth="1"/>
    <col min="4" max="4" width="13.6640625" style="317" customWidth="1"/>
    <col min="5" max="6" width="3.77734375" style="317" customWidth="1"/>
    <col min="7" max="7" width="6.77734375" style="317" customWidth="1"/>
    <col min="8" max="8" width="1.4375" style="279" customWidth="1"/>
    <col min="9" max="9" width="14.21484375" style="279" customWidth="1"/>
    <col min="10" max="10" width="1.4375" style="279" customWidth="1"/>
    <col min="11" max="11" width="14.5546875" style="279" customWidth="1"/>
    <col min="12" max="12" width="1.4375" style="279" customWidth="1"/>
    <col min="13" max="13" width="17.10546875" style="279" customWidth="1"/>
    <col min="14" max="14" width="1.2265625" style="279" customWidth="1"/>
    <col min="15" max="15" width="4.88671875" style="279" customWidth="1"/>
    <col min="16" max="16" width="5.21484375" style="279" customWidth="1"/>
    <col min="17" max="17" width="24.10546875" style="279" customWidth="1"/>
    <col min="18" max="18" width="8.77734375" style="279" customWidth="1"/>
    <col min="19" max="19" width="1.2265625" style="279" customWidth="1"/>
    <col min="20" max="20" width="13.6640625" style="279" customWidth="1"/>
    <col min="21" max="21" width="1.2265625" style="279" customWidth="1"/>
    <col min="22" max="22" width="11.5546875" style="279" customWidth="1"/>
    <col min="23" max="23" width="1.2265625" style="279" customWidth="1"/>
    <col min="24" max="24" width="12.21484375" style="279" customWidth="1"/>
    <col min="25" max="25" width="1.77734375" style="279" customWidth="1"/>
    <col min="26" max="26" width="11.5546875" style="279" customWidth="1"/>
    <col min="27" max="27" width="0.3359375" style="279" customWidth="1"/>
    <col min="28" max="16384" width="9.88671875" style="279" customWidth="1"/>
  </cols>
  <sheetData>
    <row r="2" ht="3.75" customHeight="1"/>
    <row r="3" spans="2:26" ht="17.25">
      <c r="B3" s="902" t="s">
        <v>793</v>
      </c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</row>
    <row r="4" spans="14:18" ht="7.5" customHeight="1">
      <c r="N4" s="317"/>
      <c r="O4" s="317"/>
      <c r="P4" s="317"/>
      <c r="Q4" s="317"/>
      <c r="R4" s="317"/>
    </row>
    <row r="5" spans="1:27" ht="3.75" customHeight="1">
      <c r="A5" s="321"/>
      <c r="B5" s="321"/>
      <c r="C5" s="321"/>
      <c r="D5" s="321"/>
      <c r="E5" s="321"/>
      <c r="F5" s="321"/>
      <c r="G5" s="321"/>
      <c r="H5" s="290"/>
      <c r="I5" s="355"/>
      <c r="J5" s="355"/>
      <c r="K5" s="355"/>
      <c r="L5" s="290"/>
      <c r="M5" s="290"/>
      <c r="N5" s="290"/>
      <c r="O5" s="321"/>
      <c r="P5" s="321"/>
      <c r="Q5" s="321"/>
      <c r="R5" s="321"/>
      <c r="S5" s="290"/>
      <c r="T5" s="290"/>
      <c r="U5" s="290"/>
      <c r="V5" s="290"/>
      <c r="W5" s="290"/>
      <c r="X5" s="290"/>
      <c r="Y5" s="290"/>
      <c r="Z5" s="290"/>
      <c r="AA5" s="290"/>
    </row>
    <row r="6" spans="1:31" ht="27" customHeight="1">
      <c r="A6" s="378"/>
      <c r="B6" s="379" t="s">
        <v>33</v>
      </c>
      <c r="C6" s="380"/>
      <c r="D6" s="380"/>
      <c r="E6" s="380"/>
      <c r="F6" s="380"/>
      <c r="G6" s="384"/>
      <c r="H6" s="378"/>
      <c r="I6" s="900" t="s">
        <v>776</v>
      </c>
      <c r="J6" s="897"/>
      <c r="K6" s="901"/>
      <c r="L6" s="381"/>
      <c r="M6" s="553" t="s">
        <v>229</v>
      </c>
      <c r="N6" s="382"/>
      <c r="O6" s="379" t="s">
        <v>34</v>
      </c>
      <c r="P6" s="380"/>
      <c r="Q6" s="380"/>
      <c r="R6" s="502"/>
      <c r="S6" s="383"/>
      <c r="T6" s="900" t="s">
        <v>781</v>
      </c>
      <c r="U6" s="897"/>
      <c r="V6" s="901"/>
      <c r="W6" s="384"/>
      <c r="X6" s="896" t="str">
        <f>Expendpast</f>
        <v>          Expended 2016</v>
      </c>
      <c r="Y6" s="897"/>
      <c r="Z6" s="897"/>
      <c r="AA6" s="385"/>
      <c r="AB6" s="386"/>
      <c r="AC6" s="386"/>
      <c r="AD6" s="386"/>
      <c r="AE6" s="386"/>
    </row>
    <row r="7" spans="1:31" ht="34.5">
      <c r="A7" s="378"/>
      <c r="B7" s="379" t="s">
        <v>35</v>
      </c>
      <c r="C7" s="380"/>
      <c r="D7" s="380"/>
      <c r="E7" s="380"/>
      <c r="F7" s="380"/>
      <c r="G7" s="496" t="s">
        <v>703</v>
      </c>
      <c r="H7" s="387"/>
      <c r="I7" s="377">
        <f>Current</f>
        <v>2017</v>
      </c>
      <c r="J7" s="385"/>
      <c r="K7" s="377">
        <f>Past</f>
        <v>2016</v>
      </c>
      <c r="L7" s="387"/>
      <c r="M7" s="437" t="str">
        <f>Inpast</f>
        <v>in 2016</v>
      </c>
      <c r="N7" s="382"/>
      <c r="O7" s="379"/>
      <c r="P7" s="380"/>
      <c r="Q7" s="380"/>
      <c r="R7" s="496" t="s">
        <v>703</v>
      </c>
      <c r="S7" s="387"/>
      <c r="T7" s="438" t="str">
        <f>forcurrent</f>
        <v>for 2017</v>
      </c>
      <c r="U7" s="385"/>
      <c r="V7" s="438" t="str">
        <f>forpast</f>
        <v>for 2016</v>
      </c>
      <c r="W7" s="387"/>
      <c r="X7" s="388" t="s">
        <v>783</v>
      </c>
      <c r="Y7" s="385"/>
      <c r="Z7" s="377" t="s">
        <v>94</v>
      </c>
      <c r="AA7" s="385"/>
      <c r="AB7" s="386"/>
      <c r="AC7" s="386"/>
      <c r="AD7" s="386"/>
      <c r="AE7" s="386"/>
    </row>
    <row r="8" spans="1:27" ht="30" customHeight="1">
      <c r="A8" s="378"/>
      <c r="B8" s="321"/>
      <c r="C8" s="898" t="s">
        <v>36</v>
      </c>
      <c r="D8" s="899"/>
      <c r="E8" s="389"/>
      <c r="F8" s="389"/>
      <c r="G8" s="497" t="s">
        <v>371</v>
      </c>
      <c r="H8" s="308"/>
      <c r="I8" s="290"/>
      <c r="J8" s="308"/>
      <c r="K8" s="290"/>
      <c r="L8" s="308"/>
      <c r="M8" s="306"/>
      <c r="N8" s="390"/>
      <c r="O8" s="321"/>
      <c r="P8" s="898" t="s">
        <v>37</v>
      </c>
      <c r="Q8" s="899"/>
      <c r="R8" s="503"/>
      <c r="S8" s="308"/>
      <c r="T8" s="391" t="s">
        <v>38</v>
      </c>
      <c r="U8" s="363"/>
      <c r="V8" s="391" t="s">
        <v>38</v>
      </c>
      <c r="W8" s="363"/>
      <c r="X8" s="391" t="s">
        <v>150</v>
      </c>
      <c r="Y8" s="363"/>
      <c r="Z8" s="391" t="s">
        <v>38</v>
      </c>
      <c r="AA8" s="378"/>
    </row>
    <row r="9" spans="1:27" ht="24.75" customHeight="1">
      <c r="A9" s="378"/>
      <c r="B9" s="324"/>
      <c r="C9" s="324"/>
      <c r="D9" s="324"/>
      <c r="E9" s="324"/>
      <c r="F9" s="324"/>
      <c r="G9" s="498"/>
      <c r="H9" s="295"/>
      <c r="I9" s="300"/>
      <c r="J9" s="301"/>
      <c r="K9" s="300"/>
      <c r="L9" s="301"/>
      <c r="M9" s="311"/>
      <c r="N9" s="390"/>
      <c r="O9" s="324"/>
      <c r="P9" s="324"/>
      <c r="Q9" s="314" t="s">
        <v>102</v>
      </c>
      <c r="R9" s="517" t="s">
        <v>374</v>
      </c>
      <c r="S9" s="295"/>
      <c r="T9" s="300"/>
      <c r="U9" s="301"/>
      <c r="V9" s="300"/>
      <c r="W9" s="301"/>
      <c r="X9" s="300"/>
      <c r="Y9" s="301"/>
      <c r="Z9" s="300"/>
      <c r="AA9" s="378"/>
    </row>
    <row r="10" spans="1:27" ht="24.75" customHeight="1">
      <c r="A10" s="378"/>
      <c r="B10" s="324"/>
      <c r="C10" s="324" t="s">
        <v>39</v>
      </c>
      <c r="D10" s="324"/>
      <c r="E10" s="324"/>
      <c r="F10" s="324"/>
      <c r="G10" s="498" t="s">
        <v>372</v>
      </c>
      <c r="H10" s="295"/>
      <c r="I10" s="300"/>
      <c r="J10" s="301"/>
      <c r="K10" s="300"/>
      <c r="L10" s="301"/>
      <c r="M10" s="311"/>
      <c r="N10" s="390"/>
      <c r="O10" s="324"/>
      <c r="P10" s="324"/>
      <c r="Q10" s="314" t="s">
        <v>99</v>
      </c>
      <c r="R10" s="517" t="s">
        <v>375</v>
      </c>
      <c r="S10" s="295"/>
      <c r="T10" s="300"/>
      <c r="U10" s="301"/>
      <c r="V10" s="300"/>
      <c r="W10" s="301"/>
      <c r="X10" s="300"/>
      <c r="Y10" s="301"/>
      <c r="Z10" s="300"/>
      <c r="AA10" s="378"/>
    </row>
    <row r="11" spans="1:27" ht="27" customHeight="1">
      <c r="A11" s="378"/>
      <c r="B11" s="324"/>
      <c r="C11" s="324"/>
      <c r="D11" s="324"/>
      <c r="E11" s="324"/>
      <c r="F11" s="324"/>
      <c r="G11" s="498"/>
      <c r="H11" s="295"/>
      <c r="I11" s="300"/>
      <c r="J11" s="301"/>
      <c r="K11" s="300"/>
      <c r="L11" s="301"/>
      <c r="M11" s="311"/>
      <c r="N11" s="390"/>
      <c r="O11" s="324"/>
      <c r="P11" s="898" t="s">
        <v>40</v>
      </c>
      <c r="Q11" s="899"/>
      <c r="R11" s="518"/>
      <c r="S11" s="295"/>
      <c r="T11" s="391" t="s">
        <v>38</v>
      </c>
      <c r="U11" s="363"/>
      <c r="V11" s="391" t="s">
        <v>38</v>
      </c>
      <c r="W11" s="363"/>
      <c r="X11" s="391" t="s">
        <v>150</v>
      </c>
      <c r="Y11" s="363"/>
      <c r="Z11" s="391" t="s">
        <v>38</v>
      </c>
      <c r="AA11" s="378"/>
    </row>
    <row r="12" spans="1:27" ht="24.75" customHeight="1">
      <c r="A12" s="378"/>
      <c r="B12" s="324"/>
      <c r="C12" s="324" t="s">
        <v>41</v>
      </c>
      <c r="D12" s="324"/>
      <c r="E12" s="324"/>
      <c r="F12" s="324"/>
      <c r="G12" s="498"/>
      <c r="H12" s="295"/>
      <c r="I12" s="300"/>
      <c r="J12" s="301"/>
      <c r="K12" s="300"/>
      <c r="L12" s="301"/>
      <c r="M12" s="311"/>
      <c r="N12" s="390"/>
      <c r="O12" s="324"/>
      <c r="P12" s="324"/>
      <c r="Q12" s="314" t="s">
        <v>102</v>
      </c>
      <c r="R12" s="517" t="s">
        <v>376</v>
      </c>
      <c r="S12" s="295"/>
      <c r="T12" s="300"/>
      <c r="U12" s="301"/>
      <c r="V12" s="300"/>
      <c r="W12" s="301"/>
      <c r="X12" s="300"/>
      <c r="Y12" s="301"/>
      <c r="Z12" s="300"/>
      <c r="AA12" s="378"/>
    </row>
    <row r="13" spans="1:27" ht="24.75" customHeight="1">
      <c r="A13" s="378"/>
      <c r="B13" s="300"/>
      <c r="C13" s="324"/>
      <c r="D13" s="324"/>
      <c r="E13" s="324"/>
      <c r="F13" s="324"/>
      <c r="G13" s="498"/>
      <c r="H13" s="295"/>
      <c r="I13" s="300"/>
      <c r="J13" s="301"/>
      <c r="K13" s="300"/>
      <c r="L13" s="301"/>
      <c r="M13" s="311"/>
      <c r="N13" s="390"/>
      <c r="O13" s="300"/>
      <c r="P13" s="324"/>
      <c r="Q13" s="314" t="s">
        <v>99</v>
      </c>
      <c r="R13" s="517" t="s">
        <v>377</v>
      </c>
      <c r="S13" s="295"/>
      <c r="T13" s="300"/>
      <c r="U13" s="301"/>
      <c r="V13" s="300"/>
      <c r="W13" s="301"/>
      <c r="X13" s="300"/>
      <c r="Y13" s="301"/>
      <c r="Z13" s="300"/>
      <c r="AA13" s="378"/>
    </row>
    <row r="14" spans="1:27" ht="27" customHeight="1">
      <c r="A14" s="378"/>
      <c r="B14" s="324"/>
      <c r="C14" s="324"/>
      <c r="D14" s="324"/>
      <c r="E14" s="324"/>
      <c r="F14" s="324"/>
      <c r="G14" s="498"/>
      <c r="H14" s="295"/>
      <c r="I14" s="300"/>
      <c r="J14" s="301"/>
      <c r="K14" s="300"/>
      <c r="L14" s="301"/>
      <c r="M14" s="311"/>
      <c r="N14" s="390"/>
      <c r="O14" s="324"/>
      <c r="P14" s="324" t="s">
        <v>42</v>
      </c>
      <c r="Q14" s="324"/>
      <c r="R14" s="519"/>
      <c r="S14" s="295"/>
      <c r="T14" s="391" t="s">
        <v>38</v>
      </c>
      <c r="U14" s="363"/>
      <c r="V14" s="391" t="s">
        <v>38</v>
      </c>
      <c r="W14" s="363"/>
      <c r="X14" s="391" t="s">
        <v>150</v>
      </c>
      <c r="Y14" s="363"/>
      <c r="Z14" s="391" t="s">
        <v>38</v>
      </c>
      <c r="AA14" s="378"/>
    </row>
    <row r="15" spans="1:27" ht="24.75" customHeight="1">
      <c r="A15" s="378"/>
      <c r="B15" s="324"/>
      <c r="C15" s="324"/>
      <c r="D15" s="324"/>
      <c r="E15" s="324"/>
      <c r="F15" s="324"/>
      <c r="G15" s="498"/>
      <c r="H15" s="295"/>
      <c r="I15" s="300"/>
      <c r="J15" s="301"/>
      <c r="K15" s="300"/>
      <c r="L15" s="301"/>
      <c r="M15" s="311"/>
      <c r="N15" s="390"/>
      <c r="O15" s="324"/>
      <c r="P15" s="324"/>
      <c r="Q15" s="314" t="s">
        <v>102</v>
      </c>
      <c r="R15" s="517" t="s">
        <v>378</v>
      </c>
      <c r="S15" s="295"/>
      <c r="T15" s="300"/>
      <c r="U15" s="301"/>
      <c r="V15" s="300"/>
      <c r="W15" s="301"/>
      <c r="X15" s="300"/>
      <c r="Y15" s="301"/>
      <c r="Z15" s="300"/>
      <c r="AA15" s="378"/>
    </row>
    <row r="16" spans="1:27" ht="24.75" customHeight="1">
      <c r="A16" s="378"/>
      <c r="B16" s="324"/>
      <c r="C16" s="324"/>
      <c r="D16" s="324"/>
      <c r="E16" s="324"/>
      <c r="F16" s="324"/>
      <c r="G16" s="498"/>
      <c r="H16" s="295"/>
      <c r="I16" s="300"/>
      <c r="J16" s="301"/>
      <c r="K16" s="300"/>
      <c r="L16" s="301"/>
      <c r="M16" s="311"/>
      <c r="N16" s="390"/>
      <c r="O16" s="324"/>
      <c r="P16" s="324"/>
      <c r="Q16" s="314" t="s">
        <v>99</v>
      </c>
      <c r="R16" s="517" t="s">
        <v>379</v>
      </c>
      <c r="S16" s="295"/>
      <c r="T16" s="300"/>
      <c r="U16" s="301"/>
      <c r="V16" s="300"/>
      <c r="W16" s="301"/>
      <c r="X16" s="300"/>
      <c r="Y16" s="301"/>
      <c r="Z16" s="300"/>
      <c r="AA16" s="378"/>
    </row>
    <row r="17" spans="1:27" ht="24.75" customHeight="1">
      <c r="A17" s="378"/>
      <c r="B17" s="324"/>
      <c r="C17" s="324"/>
      <c r="D17" s="324"/>
      <c r="E17" s="324"/>
      <c r="F17" s="324"/>
      <c r="G17" s="498"/>
      <c r="H17" s="295"/>
      <c r="I17" s="300"/>
      <c r="J17" s="301"/>
      <c r="K17" s="300"/>
      <c r="L17" s="301"/>
      <c r="M17" s="311"/>
      <c r="N17" s="390"/>
      <c r="O17" s="324"/>
      <c r="P17" s="324"/>
      <c r="Q17" s="314"/>
      <c r="R17" s="517"/>
      <c r="S17" s="295"/>
      <c r="T17" s="300"/>
      <c r="U17" s="301"/>
      <c r="V17" s="300"/>
      <c r="W17" s="301"/>
      <c r="X17" s="300"/>
      <c r="Y17" s="301"/>
      <c r="Z17" s="300"/>
      <c r="AA17" s="378"/>
    </row>
    <row r="18" spans="1:27" ht="27" customHeight="1">
      <c r="A18" s="378"/>
      <c r="B18" s="324"/>
      <c r="C18" s="324"/>
      <c r="D18" s="324"/>
      <c r="E18" s="324"/>
      <c r="F18" s="324"/>
      <c r="G18" s="499"/>
      <c r="H18" s="301"/>
      <c r="I18" s="300"/>
      <c r="J18" s="301"/>
      <c r="K18" s="300"/>
      <c r="L18" s="301"/>
      <c r="M18" s="311"/>
      <c r="N18" s="390"/>
      <c r="O18" s="324"/>
      <c r="P18" s="898" t="s">
        <v>43</v>
      </c>
      <c r="Q18" s="899"/>
      <c r="R18" s="520" t="s">
        <v>380</v>
      </c>
      <c r="S18" s="295"/>
      <c r="T18" s="300"/>
      <c r="U18" s="301"/>
      <c r="V18" s="300"/>
      <c r="W18" s="301"/>
      <c r="X18" s="300"/>
      <c r="Y18" s="301"/>
      <c r="Z18" s="300"/>
      <c r="AA18" s="378"/>
    </row>
    <row r="19" spans="1:27" ht="27" customHeight="1" thickBot="1">
      <c r="A19" s="378"/>
      <c r="B19" s="327" t="s">
        <v>44</v>
      </c>
      <c r="C19" s="327"/>
      <c r="D19" s="327"/>
      <c r="E19" s="327"/>
      <c r="F19" s="327"/>
      <c r="G19" s="500" t="s">
        <v>373</v>
      </c>
      <c r="H19" s="304"/>
      <c r="I19" s="303"/>
      <c r="J19" s="304"/>
      <c r="K19" s="303"/>
      <c r="L19" s="304"/>
      <c r="M19" s="326"/>
      <c r="N19" s="390"/>
      <c r="O19" s="324"/>
      <c r="P19" s="898" t="s">
        <v>45</v>
      </c>
      <c r="Q19" s="899"/>
      <c r="R19" s="520" t="s">
        <v>381</v>
      </c>
      <c r="S19" s="295"/>
      <c r="T19" s="300"/>
      <c r="U19" s="301"/>
      <c r="V19" s="300"/>
      <c r="W19" s="301"/>
      <c r="X19" s="300"/>
      <c r="Y19" s="301"/>
      <c r="Z19" s="300"/>
      <c r="AA19" s="378"/>
    </row>
    <row r="20" spans="1:27" ht="27" customHeight="1">
      <c r="A20" s="392"/>
      <c r="B20" s="904" t="s">
        <v>46</v>
      </c>
      <c r="C20" s="905"/>
      <c r="D20" s="905"/>
      <c r="E20" s="905"/>
      <c r="F20" s="905"/>
      <c r="G20" s="905"/>
      <c r="H20" s="905"/>
      <c r="I20" s="905"/>
      <c r="J20" s="905"/>
      <c r="K20" s="905"/>
      <c r="L20" s="905"/>
      <c r="M20" s="905"/>
      <c r="N20" s="392"/>
      <c r="O20" s="324"/>
      <c r="P20" s="898" t="s">
        <v>169</v>
      </c>
      <c r="Q20" s="899"/>
      <c r="R20" s="520" t="s">
        <v>382</v>
      </c>
      <c r="S20" s="295"/>
      <c r="T20" s="391" t="s">
        <v>86</v>
      </c>
      <c r="U20" s="363"/>
      <c r="V20" s="391" t="s">
        <v>86</v>
      </c>
      <c r="W20" s="363"/>
      <c r="X20" s="391" t="s">
        <v>86</v>
      </c>
      <c r="Y20" s="363"/>
      <c r="Z20" s="391" t="s">
        <v>86</v>
      </c>
      <c r="AA20" s="378"/>
    </row>
    <row r="21" spans="1:27" ht="27" customHeight="1">
      <c r="A21" s="392"/>
      <c r="B21" s="317" t="s">
        <v>47</v>
      </c>
      <c r="C21" s="393"/>
      <c r="D21" s="393"/>
      <c r="E21" s="393"/>
      <c r="F21" s="393"/>
      <c r="G21" s="393"/>
      <c r="H21" s="393"/>
      <c r="I21" s="393"/>
      <c r="J21" s="393"/>
      <c r="K21" s="300"/>
      <c r="L21" s="300"/>
      <c r="M21" s="300"/>
      <c r="N21" s="392"/>
      <c r="O21" s="324"/>
      <c r="P21" s="898" t="s">
        <v>48</v>
      </c>
      <c r="Q21" s="899"/>
      <c r="R21" s="518"/>
      <c r="S21" s="295"/>
      <c r="T21" s="391" t="s">
        <v>38</v>
      </c>
      <c r="U21" s="363"/>
      <c r="V21" s="391" t="s">
        <v>38</v>
      </c>
      <c r="W21" s="363"/>
      <c r="X21" s="391" t="s">
        <v>150</v>
      </c>
      <c r="Y21" s="363"/>
      <c r="Z21" s="391" t="s">
        <v>38</v>
      </c>
      <c r="AA21" s="378"/>
    </row>
    <row r="22" spans="1:27" ht="12" customHeight="1">
      <c r="A22" s="392"/>
      <c r="C22" s="393"/>
      <c r="D22" s="393"/>
      <c r="E22" s="393"/>
      <c r="F22" s="393"/>
      <c r="G22" s="393"/>
      <c r="H22" s="393"/>
      <c r="I22" s="393"/>
      <c r="J22" s="393"/>
      <c r="K22" s="393"/>
      <c r="L22" s="394" t="s">
        <v>49</v>
      </c>
      <c r="M22" s="393"/>
      <c r="N22" s="392"/>
      <c r="O22" s="393"/>
      <c r="P22" s="393"/>
      <c r="Q22" s="501"/>
      <c r="R22" s="504"/>
      <c r="S22" s="378"/>
      <c r="T22" s="393"/>
      <c r="U22" s="378"/>
      <c r="V22" s="393"/>
      <c r="W22" s="378"/>
      <c r="X22" s="393"/>
      <c r="Y22" s="378"/>
      <c r="Z22" s="378"/>
      <c r="AA22" s="378"/>
    </row>
    <row r="23" spans="1:27" ht="24.75" customHeight="1">
      <c r="A23" s="392"/>
      <c r="C23" s="317" t="s">
        <v>50</v>
      </c>
      <c r="J23" s="279" t="s">
        <v>536</v>
      </c>
      <c r="K23" s="300"/>
      <c r="L23" s="395"/>
      <c r="M23" s="300"/>
      <c r="N23" s="392"/>
      <c r="O23" s="324"/>
      <c r="P23" s="324"/>
      <c r="Q23" s="314" t="s">
        <v>177</v>
      </c>
      <c r="R23" s="517" t="s">
        <v>115</v>
      </c>
      <c r="S23" s="295"/>
      <c r="T23" s="300"/>
      <c r="U23" s="301"/>
      <c r="V23" s="300"/>
      <c r="W23" s="301"/>
      <c r="X23" s="300"/>
      <c r="Y23" s="301"/>
      <c r="Z23" s="396" t="s">
        <v>38</v>
      </c>
      <c r="AA23" s="378"/>
    </row>
    <row r="24" spans="1:27" ht="27.75" customHeight="1">
      <c r="A24" s="392"/>
      <c r="C24" s="317" t="s">
        <v>51</v>
      </c>
      <c r="J24" s="279" t="s">
        <v>536</v>
      </c>
      <c r="K24" s="300"/>
      <c r="L24" s="300"/>
      <c r="M24" s="300"/>
      <c r="N24" s="392"/>
      <c r="O24" s="324"/>
      <c r="P24" s="324"/>
      <c r="Q24" s="389" t="s">
        <v>178</v>
      </c>
      <c r="R24" s="521" t="s">
        <v>383</v>
      </c>
      <c r="S24" s="295"/>
      <c r="T24" s="300"/>
      <c r="U24" s="301"/>
      <c r="V24" s="300"/>
      <c r="W24" s="301"/>
      <c r="X24" s="300"/>
      <c r="Y24" s="301"/>
      <c r="Z24" s="391" t="s">
        <v>38</v>
      </c>
      <c r="AA24" s="378"/>
    </row>
    <row r="25" spans="1:27" ht="27" customHeight="1">
      <c r="A25" s="392"/>
      <c r="C25" s="317" t="s">
        <v>52</v>
      </c>
      <c r="J25" s="279" t="s">
        <v>536</v>
      </c>
      <c r="K25" s="300"/>
      <c r="L25" s="300"/>
      <c r="M25" s="300"/>
      <c r="N25" s="392"/>
      <c r="O25" s="324"/>
      <c r="P25" s="324"/>
      <c r="Q25" s="397" t="s">
        <v>179</v>
      </c>
      <c r="R25" s="521" t="s">
        <v>384</v>
      </c>
      <c r="S25" s="295"/>
      <c r="T25" s="300"/>
      <c r="U25" s="301"/>
      <c r="V25" s="300"/>
      <c r="W25" s="301"/>
      <c r="X25" s="300"/>
      <c r="Y25" s="301"/>
      <c r="Z25" s="391" t="s">
        <v>38</v>
      </c>
      <c r="AA25" s="378"/>
    </row>
    <row r="26" spans="1:27" ht="24.75" customHeight="1">
      <c r="A26" s="392"/>
      <c r="C26" s="317" t="s">
        <v>53</v>
      </c>
      <c r="K26" s="300"/>
      <c r="L26" s="300"/>
      <c r="M26" s="300"/>
      <c r="N26" s="392"/>
      <c r="O26" s="324"/>
      <c r="P26" s="324"/>
      <c r="Q26" s="397" t="s">
        <v>180</v>
      </c>
      <c r="R26" s="521" t="s">
        <v>385</v>
      </c>
      <c r="S26" s="295"/>
      <c r="T26" s="300"/>
      <c r="U26" s="301"/>
      <c r="V26" s="300"/>
      <c r="W26" s="301"/>
      <c r="X26" s="300"/>
      <c r="Y26" s="301"/>
      <c r="Z26" s="391" t="s">
        <v>38</v>
      </c>
      <c r="AA26" s="378"/>
    </row>
    <row r="27" spans="1:27" ht="12" customHeight="1">
      <c r="A27" s="392"/>
      <c r="L27" s="398" t="s">
        <v>54</v>
      </c>
      <c r="N27" s="392"/>
      <c r="P27" s="393"/>
      <c r="Q27" s="393"/>
      <c r="R27" s="504"/>
      <c r="S27" s="378"/>
      <c r="T27" s="378"/>
      <c r="V27" s="378"/>
      <c r="X27" s="378"/>
      <c r="Z27" s="378"/>
      <c r="AA27" s="378"/>
    </row>
    <row r="28" spans="1:27" ht="24.75" customHeight="1">
      <c r="A28" s="392"/>
      <c r="C28" s="566" t="s">
        <v>972</v>
      </c>
      <c r="K28" s="300"/>
      <c r="L28" s="300"/>
      <c r="M28" s="300"/>
      <c r="N28" s="392"/>
      <c r="O28" s="324"/>
      <c r="P28" s="324" t="s">
        <v>55</v>
      </c>
      <c r="Q28" s="397"/>
      <c r="R28" s="521" t="s">
        <v>386</v>
      </c>
      <c r="S28" s="295"/>
      <c r="T28" s="300"/>
      <c r="U28" s="301"/>
      <c r="V28" s="300"/>
      <c r="W28" s="301"/>
      <c r="X28" s="300"/>
      <c r="Y28" s="301"/>
      <c r="Z28" s="300"/>
      <c r="AA28" s="378"/>
    </row>
    <row r="29" spans="1:27" ht="12" customHeight="1">
      <c r="A29" s="392"/>
      <c r="L29" s="398" t="s">
        <v>54</v>
      </c>
      <c r="N29" s="392"/>
      <c r="R29" s="522"/>
      <c r="S29" s="378"/>
      <c r="T29" s="378"/>
      <c r="U29" s="378"/>
      <c r="V29" s="378"/>
      <c r="W29" s="378"/>
      <c r="X29" s="378"/>
      <c r="Y29" s="378"/>
      <c r="Z29" s="378"/>
      <c r="AA29" s="378"/>
    </row>
    <row r="30" spans="1:27" ht="24.75" customHeight="1">
      <c r="A30" s="392"/>
      <c r="C30" s="566" t="s">
        <v>973</v>
      </c>
      <c r="K30" s="300"/>
      <c r="L30" s="300"/>
      <c r="M30" s="300"/>
      <c r="N30" s="392"/>
      <c r="P30" s="317" t="s">
        <v>56</v>
      </c>
      <c r="R30" s="523" t="s">
        <v>387</v>
      </c>
      <c r="S30" s="378"/>
      <c r="T30" s="378"/>
      <c r="U30" s="378"/>
      <c r="V30" s="378"/>
      <c r="W30" s="378"/>
      <c r="X30" s="378"/>
      <c r="Y30" s="378"/>
      <c r="Z30" s="378"/>
      <c r="AA30" s="378"/>
    </row>
    <row r="31" spans="1:27" ht="12" customHeight="1">
      <c r="A31" s="399"/>
      <c r="L31" s="398" t="s">
        <v>54</v>
      </c>
      <c r="N31" s="392"/>
      <c r="R31" s="524"/>
      <c r="S31" s="378"/>
      <c r="T31" s="378"/>
      <c r="U31" s="378"/>
      <c r="V31" s="378"/>
      <c r="W31" s="378"/>
      <c r="X31" s="378"/>
      <c r="Y31" s="378"/>
      <c r="Z31" s="378"/>
      <c r="AA31" s="378"/>
    </row>
    <row r="32" spans="1:28" ht="3.75" customHeight="1">
      <c r="A32" s="908"/>
      <c r="B32" s="909"/>
      <c r="C32" s="909"/>
      <c r="D32" s="908"/>
      <c r="E32" s="909"/>
      <c r="F32" s="909"/>
      <c r="G32" s="909"/>
      <c r="H32" s="908"/>
      <c r="I32" s="909"/>
      <c r="J32" s="909"/>
      <c r="K32" s="906"/>
      <c r="L32" s="907"/>
      <c r="M32" s="907"/>
      <c r="N32" s="392"/>
      <c r="O32" s="910"/>
      <c r="P32" s="911"/>
      <c r="Q32" s="911"/>
      <c r="R32" s="365"/>
      <c r="S32" s="910"/>
      <c r="T32" s="911"/>
      <c r="U32" s="911"/>
      <c r="V32" s="910"/>
      <c r="W32" s="911"/>
      <c r="X32" s="911"/>
      <c r="Y32" s="364"/>
      <c r="Z32" s="365"/>
      <c r="AA32" s="378"/>
      <c r="AB32" s="369"/>
    </row>
    <row r="34" spans="16:18" ht="13.5">
      <c r="P34" s="317" t="s">
        <v>57</v>
      </c>
      <c r="Q34" s="317"/>
      <c r="R34" s="317"/>
    </row>
    <row r="40" ht="12" customHeight="1"/>
  </sheetData>
  <sheetProtection/>
  <mergeCells count="19">
    <mergeCell ref="B3:Z3"/>
    <mergeCell ref="B20:M20"/>
    <mergeCell ref="K32:M32"/>
    <mergeCell ref="H32:J32"/>
    <mergeCell ref="D32:G32"/>
    <mergeCell ref="A32:C32"/>
    <mergeCell ref="P21:Q21"/>
    <mergeCell ref="O32:Q32"/>
    <mergeCell ref="S32:U32"/>
    <mergeCell ref="V32:X32"/>
    <mergeCell ref="X6:Z6"/>
    <mergeCell ref="P20:Q20"/>
    <mergeCell ref="P11:Q11"/>
    <mergeCell ref="P18:Q18"/>
    <mergeCell ref="P19:Q19"/>
    <mergeCell ref="C8:D8"/>
    <mergeCell ref="P8:Q8"/>
    <mergeCell ref="I6:K6"/>
    <mergeCell ref="T6:V6"/>
  </mergeCells>
  <printOptions/>
  <pageMargins left="0.5" right="0.303" top="0.5" bottom="0.55" header="0.5" footer="0.5"/>
  <pageSetup fitToHeight="1" fitToWidth="1" horizontalDpi="600" verticalDpi="600" orientation="landscape" paperSize="5" scale="28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75" zoomScaleNormal="75" zoomScalePageLayoutView="0" workbookViewId="0" topLeftCell="A1">
      <selection activeCell="A32" sqref="A32:O32"/>
    </sheetView>
  </sheetViews>
  <sheetFormatPr defaultColWidth="7.99609375" defaultRowHeight="15"/>
  <cols>
    <col min="1" max="1" width="7.99609375" style="279" customWidth="1"/>
    <col min="2" max="2" width="9.6640625" style="279" customWidth="1"/>
    <col min="3" max="4" width="7.99609375" style="279" customWidth="1"/>
    <col min="5" max="5" width="13.21484375" style="279" customWidth="1"/>
    <col min="6" max="6" width="16.3359375" style="279" customWidth="1"/>
    <col min="7" max="9" width="7.99609375" style="279" customWidth="1"/>
    <col min="10" max="10" width="9.10546875" style="279" customWidth="1"/>
    <col min="11" max="11" width="3.3359375" style="279" customWidth="1"/>
    <col min="12" max="14" width="7.99609375" style="279" customWidth="1"/>
    <col min="15" max="15" width="9.99609375" style="279" customWidth="1"/>
    <col min="16" max="16384" width="7.99609375" style="279" customWidth="1"/>
  </cols>
  <sheetData>
    <row r="1" spans="1:15" ht="15" customHeight="1">
      <c r="A1" s="874" t="s">
        <v>58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</row>
    <row r="2" spans="1:15" ht="15" customHeight="1">
      <c r="A2" s="874" t="s">
        <v>59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</row>
    <row r="5" spans="5:14" ht="15.75" customHeight="1" thickBot="1">
      <c r="E5" s="279" t="s">
        <v>60</v>
      </c>
      <c r="F5" s="400" t="s">
        <v>980</v>
      </c>
      <c r="J5" s="279" t="s">
        <v>61</v>
      </c>
      <c r="L5" s="912">
        <v>42735</v>
      </c>
      <c r="M5" s="912"/>
      <c r="N5" s="912"/>
    </row>
    <row r="7" ht="13.5">
      <c r="B7" s="279" t="s">
        <v>62</v>
      </c>
    </row>
    <row r="8" ht="13.5">
      <c r="A8" s="404" t="s">
        <v>694</v>
      </c>
    </row>
    <row r="10" spans="1:2" ht="13.5">
      <c r="A10" s="291">
        <v>1</v>
      </c>
      <c r="B10" s="404"/>
    </row>
    <row r="11" spans="1:3" ht="13.5">
      <c r="A11" s="291"/>
      <c r="C11" s="279" t="s">
        <v>1190</v>
      </c>
    </row>
    <row r="12" ht="13.5">
      <c r="A12" s="291"/>
    </row>
    <row r="13" spans="1:2" ht="13.5">
      <c r="A13" s="291">
        <v>2</v>
      </c>
      <c r="B13" s="404"/>
    </row>
    <row r="14" ht="13.5">
      <c r="A14" s="291"/>
    </row>
    <row r="15" ht="13.5">
      <c r="A15" s="291"/>
    </row>
    <row r="16" ht="13.5">
      <c r="A16" s="291">
        <v>3</v>
      </c>
    </row>
    <row r="17" ht="13.5">
      <c r="A17" s="291"/>
    </row>
    <row r="18" ht="13.5">
      <c r="A18" s="291"/>
    </row>
    <row r="19" ht="13.5">
      <c r="A19" s="291">
        <v>4</v>
      </c>
    </row>
    <row r="23" ht="13.5">
      <c r="B23" s="404" t="s">
        <v>854</v>
      </c>
    </row>
    <row r="24" ht="14.25" thickBot="1">
      <c r="A24" s="404" t="s">
        <v>695</v>
      </c>
    </row>
    <row r="25" spans="2:12" ht="14.25" thickBot="1">
      <c r="B25" s="404" t="s">
        <v>853</v>
      </c>
      <c r="K25" s="401"/>
      <c r="L25" s="279" t="s">
        <v>63</v>
      </c>
    </row>
    <row r="28" spans="4:13" ht="14.25" thickBot="1">
      <c r="D28" s="400"/>
      <c r="E28" s="400"/>
      <c r="I28" s="400"/>
      <c r="J28" s="400"/>
      <c r="K28" s="400"/>
      <c r="L28" s="400"/>
      <c r="M28" s="400"/>
    </row>
    <row r="29" ht="8.25" customHeight="1"/>
    <row r="30" spans="4:13" ht="13.5">
      <c r="D30" s="903" t="s">
        <v>64</v>
      </c>
      <c r="E30" s="903"/>
      <c r="I30" s="903" t="s">
        <v>65</v>
      </c>
      <c r="J30" s="903"/>
      <c r="K30" s="903"/>
      <c r="L30" s="903"/>
      <c r="M30" s="903"/>
    </row>
    <row r="32" spans="1:15" ht="13.5">
      <c r="A32" s="903" t="s">
        <v>66</v>
      </c>
      <c r="B32" s="903"/>
      <c r="C32" s="903"/>
      <c r="D32" s="903"/>
      <c r="E32" s="903"/>
      <c r="F32" s="903"/>
      <c r="G32" s="903"/>
      <c r="H32" s="903"/>
      <c r="I32" s="903"/>
      <c r="J32" s="903"/>
      <c r="K32" s="903"/>
      <c r="L32" s="903"/>
      <c r="M32" s="903"/>
      <c r="N32" s="903"/>
      <c r="O32" s="903"/>
    </row>
  </sheetData>
  <sheetProtection/>
  <mergeCells count="6">
    <mergeCell ref="A32:O32"/>
    <mergeCell ref="D30:E30"/>
    <mergeCell ref="I30:M30"/>
    <mergeCell ref="A1:O1"/>
    <mergeCell ref="A2:O2"/>
    <mergeCell ref="L5:N5"/>
  </mergeCells>
  <printOptions/>
  <pageMargins left="0.5" right="0.303" top="0.5" bottom="0.55" header="0.5" footer="0.5"/>
  <pageSetup fitToHeight="1" fitToWidth="1" horizontalDpi="600" verticalDpi="600" orientation="landscape" paperSize="5" scale="1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="60" zoomScaleNormal="68" zoomScalePageLayoutView="0" workbookViewId="0" topLeftCell="A31">
      <selection activeCell="J50" sqref="J47:J50"/>
    </sheetView>
  </sheetViews>
  <sheetFormatPr defaultColWidth="8.88671875" defaultRowHeight="15"/>
  <cols>
    <col min="3" max="3" width="12.4453125" style="0" customWidth="1"/>
    <col min="4" max="4" width="20.4453125" style="0" customWidth="1"/>
    <col min="5" max="5" width="9.10546875" style="0" customWidth="1"/>
    <col min="6" max="6" width="11.4453125" style="0" customWidth="1"/>
    <col min="7" max="8" width="10.77734375" style="0" customWidth="1"/>
    <col min="9" max="9" width="10.4453125" style="0" customWidth="1"/>
  </cols>
  <sheetData>
    <row r="1" spans="1:10" ht="20.25">
      <c r="A1" s="745"/>
      <c r="B1" s="746"/>
      <c r="C1" s="746"/>
      <c r="D1" s="746"/>
      <c r="E1" s="746"/>
      <c r="F1" s="746"/>
      <c r="G1" s="746"/>
      <c r="H1" s="746"/>
      <c r="I1" s="746"/>
      <c r="J1" s="746"/>
    </row>
    <row r="2" spans="1:10" ht="30">
      <c r="A2" s="746"/>
      <c r="B2" s="746"/>
      <c r="C2" s="746"/>
      <c r="D2" s="747" t="s">
        <v>1198</v>
      </c>
      <c r="E2" s="746"/>
      <c r="F2" s="746"/>
      <c r="G2" s="746"/>
      <c r="H2" s="746"/>
      <c r="I2" s="746"/>
      <c r="J2" s="746"/>
    </row>
    <row r="3" spans="1:10" ht="30">
      <c r="A3" s="746"/>
      <c r="B3" s="746"/>
      <c r="C3" s="746"/>
      <c r="D3" s="747" t="s">
        <v>1199</v>
      </c>
      <c r="E3" s="746"/>
      <c r="F3" s="746"/>
      <c r="G3" s="746"/>
      <c r="H3" s="746"/>
      <c r="I3" s="746"/>
      <c r="J3" s="746"/>
    </row>
    <row r="4" spans="1:10" ht="30">
      <c r="A4" s="746"/>
      <c r="B4" s="746"/>
      <c r="C4" s="746"/>
      <c r="D4" s="747" t="s">
        <v>1200</v>
      </c>
      <c r="E4" s="746"/>
      <c r="F4" s="746"/>
      <c r="G4" s="746"/>
      <c r="H4" s="746"/>
      <c r="I4" s="746"/>
      <c r="J4" s="746"/>
    </row>
    <row r="5" spans="1:10" ht="30">
      <c r="A5" s="746"/>
      <c r="B5" s="746"/>
      <c r="C5" s="746"/>
      <c r="D5" s="747" t="s">
        <v>1304</v>
      </c>
      <c r="E5" s="746"/>
      <c r="F5" s="746"/>
      <c r="G5" s="746"/>
      <c r="H5" s="746"/>
      <c r="I5" s="746"/>
      <c r="J5" s="746"/>
    </row>
    <row r="6" spans="1:10" ht="15.75" thickBot="1">
      <c r="A6" s="748"/>
      <c r="B6" s="748"/>
      <c r="C6" s="748"/>
      <c r="D6" s="748"/>
      <c r="E6" s="748"/>
      <c r="F6" s="748"/>
      <c r="G6" s="748"/>
      <c r="H6" s="748"/>
      <c r="I6" s="748"/>
      <c r="J6" s="748"/>
    </row>
    <row r="7" spans="1:10" ht="15.75" thickTop="1">
      <c r="A7" s="746"/>
      <c r="B7" s="746"/>
      <c r="C7" s="746"/>
      <c r="D7" s="746"/>
      <c r="E7" s="746"/>
      <c r="F7" s="749"/>
      <c r="G7" s="746"/>
      <c r="H7" s="749"/>
      <c r="I7" s="746"/>
      <c r="J7" s="746"/>
    </row>
    <row r="8" spans="1:10" ht="15.75" thickBot="1">
      <c r="A8" s="748"/>
      <c r="B8" s="748"/>
      <c r="C8" s="748"/>
      <c r="D8" s="748"/>
      <c r="E8" s="748"/>
      <c r="F8" s="750"/>
      <c r="G8" s="913" t="s">
        <v>1291</v>
      </c>
      <c r="H8" s="914"/>
      <c r="I8" s="913" t="s">
        <v>965</v>
      </c>
      <c r="J8" s="915"/>
    </row>
    <row r="9" spans="1:10" ht="15.75" thickTop="1">
      <c r="A9" s="751" t="s">
        <v>1201</v>
      </c>
      <c r="B9" s="746" t="s">
        <v>1202</v>
      </c>
      <c r="C9" s="746"/>
      <c r="D9" s="746"/>
      <c r="E9" s="746"/>
      <c r="F9" s="749"/>
      <c r="G9" s="752"/>
      <c r="H9" s="753"/>
      <c r="I9" s="752"/>
      <c r="J9" s="754"/>
    </row>
    <row r="10" spans="1:10" ht="15">
      <c r="A10" s="755"/>
      <c r="B10" s="755" t="s">
        <v>1203</v>
      </c>
      <c r="C10" s="755"/>
      <c r="D10" s="755"/>
      <c r="E10" s="756" t="s">
        <v>1204</v>
      </c>
      <c r="F10" s="757"/>
      <c r="G10" s="758">
        <f>'29'!D29</f>
        <v>942221</v>
      </c>
      <c r="H10" s="759"/>
      <c r="I10" s="760" t="s">
        <v>1205</v>
      </c>
      <c r="J10" s="761" t="s">
        <v>1206</v>
      </c>
    </row>
    <row r="11" spans="1:10" ht="15">
      <c r="A11" s="751" t="s">
        <v>1207</v>
      </c>
      <c r="B11" s="746" t="s">
        <v>1208</v>
      </c>
      <c r="C11" s="746"/>
      <c r="D11" s="755" t="s">
        <v>1209</v>
      </c>
      <c r="E11" s="756" t="s">
        <v>1210</v>
      </c>
      <c r="F11" s="757"/>
      <c r="G11" s="758"/>
      <c r="H11" s="759"/>
      <c r="I11" s="762"/>
      <c r="J11" s="763"/>
    </row>
    <row r="12" spans="1:10" ht="15">
      <c r="A12" s="755"/>
      <c r="B12" s="755"/>
      <c r="C12" s="755"/>
      <c r="D12" s="755" t="s">
        <v>1211</v>
      </c>
      <c r="E12" s="756" t="s">
        <v>1212</v>
      </c>
      <c r="F12" s="757"/>
      <c r="G12" s="758"/>
      <c r="H12" s="759"/>
      <c r="I12" s="760" t="s">
        <v>1205</v>
      </c>
      <c r="J12" s="761" t="s">
        <v>1206</v>
      </c>
    </row>
    <row r="13" spans="1:10" ht="15">
      <c r="A13" s="751" t="s">
        <v>1213</v>
      </c>
      <c r="B13" s="746" t="s">
        <v>1214</v>
      </c>
      <c r="C13" s="746"/>
      <c r="D13" s="755" t="s">
        <v>1209</v>
      </c>
      <c r="E13" s="756" t="s">
        <v>1215</v>
      </c>
      <c r="F13" s="757"/>
      <c r="G13" s="764"/>
      <c r="H13" s="759"/>
      <c r="I13" s="762"/>
      <c r="J13" s="763"/>
    </row>
    <row r="14" spans="1:10" ht="15">
      <c r="A14" s="755"/>
      <c r="B14" s="755"/>
      <c r="C14" s="755"/>
      <c r="D14" s="755" t="s">
        <v>1216</v>
      </c>
      <c r="E14" s="756" t="s">
        <v>1217</v>
      </c>
      <c r="F14" s="757"/>
      <c r="G14" s="758">
        <v>359804</v>
      </c>
      <c r="H14" s="759"/>
      <c r="I14" s="760" t="s">
        <v>1205</v>
      </c>
      <c r="J14" s="761" t="s">
        <v>1206</v>
      </c>
    </row>
    <row r="15" spans="1:10" ht="15">
      <c r="A15" s="751" t="s">
        <v>1218</v>
      </c>
      <c r="B15" s="746" t="s">
        <v>1219</v>
      </c>
      <c r="C15" s="746"/>
      <c r="D15" s="755" t="s">
        <v>1209</v>
      </c>
      <c r="E15" s="756" t="s">
        <v>1220</v>
      </c>
      <c r="F15" s="757"/>
      <c r="G15" s="764"/>
      <c r="H15" s="759"/>
      <c r="I15" s="762"/>
      <c r="J15" s="763"/>
    </row>
    <row r="16" spans="1:10" ht="15">
      <c r="A16" s="755"/>
      <c r="B16" s="755" t="s">
        <v>1221</v>
      </c>
      <c r="C16" s="755"/>
      <c r="D16" s="755" t="s">
        <v>1216</v>
      </c>
      <c r="E16" s="756" t="s">
        <v>1222</v>
      </c>
      <c r="F16" s="757"/>
      <c r="G16" s="758">
        <v>257852</v>
      </c>
      <c r="H16" s="759"/>
      <c r="I16" s="760" t="s">
        <v>1205</v>
      </c>
      <c r="J16" s="761" t="s">
        <v>1206</v>
      </c>
    </row>
    <row r="17" spans="1:10" ht="15">
      <c r="A17" s="751" t="s">
        <v>1223</v>
      </c>
      <c r="B17" s="746" t="s">
        <v>1224</v>
      </c>
      <c r="C17" s="746"/>
      <c r="D17" s="755" t="s">
        <v>1209</v>
      </c>
      <c r="E17" s="756" t="s">
        <v>1225</v>
      </c>
      <c r="F17" s="757"/>
      <c r="G17" s="764"/>
      <c r="H17" s="759"/>
      <c r="I17" s="762"/>
      <c r="J17" s="763"/>
    </row>
    <row r="18" spans="1:10" ht="15">
      <c r="A18" s="755"/>
      <c r="B18" s="755"/>
      <c r="C18" s="755"/>
      <c r="D18" s="755" t="s">
        <v>1216</v>
      </c>
      <c r="E18" s="756" t="s">
        <v>1226</v>
      </c>
      <c r="F18" s="757"/>
      <c r="G18" s="758">
        <v>145000</v>
      </c>
      <c r="H18" s="759"/>
      <c r="I18" s="760" t="s">
        <v>1205</v>
      </c>
      <c r="J18" s="761" t="s">
        <v>1206</v>
      </c>
    </row>
    <row r="19" spans="1:10" ht="15">
      <c r="A19" s="751" t="s">
        <v>1227</v>
      </c>
      <c r="B19" s="746" t="s">
        <v>498</v>
      </c>
      <c r="C19" s="746"/>
      <c r="D19" s="755" t="s">
        <v>1209</v>
      </c>
      <c r="E19" s="756" t="s">
        <v>1228</v>
      </c>
      <c r="F19" s="757"/>
      <c r="G19" s="764"/>
      <c r="H19" s="759"/>
      <c r="I19" s="762"/>
      <c r="J19" s="763"/>
    </row>
    <row r="20" spans="1:10" ht="15">
      <c r="A20" s="755"/>
      <c r="B20" s="755"/>
      <c r="C20" s="755"/>
      <c r="D20" s="755" t="s">
        <v>1216</v>
      </c>
      <c r="E20" s="756" t="s">
        <v>1229</v>
      </c>
      <c r="F20" s="757"/>
      <c r="G20" s="758"/>
      <c r="H20" s="759"/>
      <c r="I20" s="760" t="s">
        <v>1205</v>
      </c>
      <c r="J20" s="761" t="s">
        <v>1206</v>
      </c>
    </row>
    <row r="21" spans="1:10" ht="15">
      <c r="A21" s="765" t="s">
        <v>1230</v>
      </c>
      <c r="B21" s="746" t="s">
        <v>1231</v>
      </c>
      <c r="C21" s="746"/>
      <c r="D21" s="755" t="s">
        <v>1209</v>
      </c>
      <c r="E21" s="756" t="s">
        <v>1232</v>
      </c>
      <c r="F21" s="757"/>
      <c r="G21" s="764"/>
      <c r="H21" s="759"/>
      <c r="I21" s="762"/>
      <c r="J21" s="763"/>
    </row>
    <row r="22" spans="1:10" ht="15">
      <c r="A22" s="766"/>
      <c r="B22" s="755"/>
      <c r="C22" s="755"/>
      <c r="D22" s="755" t="s">
        <v>1216</v>
      </c>
      <c r="E22" s="756" t="s">
        <v>1233</v>
      </c>
      <c r="F22" s="757"/>
      <c r="G22" s="758"/>
      <c r="H22" s="759"/>
      <c r="I22" s="760" t="s">
        <v>1205</v>
      </c>
      <c r="J22" s="761" t="s">
        <v>1206</v>
      </c>
    </row>
    <row r="23" spans="1:10" ht="15">
      <c r="A23" s="767" t="s">
        <v>1234</v>
      </c>
      <c r="B23" s="755" t="s">
        <v>1235</v>
      </c>
      <c r="C23" s="755"/>
      <c r="D23" s="755"/>
      <c r="E23" s="756" t="s">
        <v>1236</v>
      </c>
      <c r="F23" s="757"/>
      <c r="G23" s="758">
        <f>SUM(G10:G22)</f>
        <v>1704877</v>
      </c>
      <c r="H23" s="759"/>
      <c r="I23" s="752"/>
      <c r="J23" s="752"/>
    </row>
    <row r="24" spans="1:10" ht="15">
      <c r="A24" s="751" t="s">
        <v>1237</v>
      </c>
      <c r="B24" s="746" t="s">
        <v>1238</v>
      </c>
      <c r="C24" s="746"/>
      <c r="D24" s="746"/>
      <c r="E24" s="746"/>
      <c r="F24" s="749"/>
      <c r="G24" s="768"/>
      <c r="H24" s="753"/>
      <c r="I24" s="746"/>
      <c r="J24" s="746"/>
    </row>
    <row r="25" spans="1:10" ht="15">
      <c r="A25" s="766"/>
      <c r="B25" s="755" t="s">
        <v>1239</v>
      </c>
      <c r="C25" s="755"/>
      <c r="D25" s="755"/>
      <c r="E25" s="756" t="s">
        <v>1240</v>
      </c>
      <c r="F25" s="757"/>
      <c r="G25" s="758">
        <f>'11'!C24</f>
        <v>177165</v>
      </c>
      <c r="H25" s="759"/>
      <c r="I25" s="746"/>
      <c r="J25" s="746"/>
    </row>
    <row r="26" spans="1:10" ht="15">
      <c r="A26" s="751" t="s">
        <v>1241</v>
      </c>
      <c r="B26" s="746" t="s">
        <v>1242</v>
      </c>
      <c r="C26" s="746"/>
      <c r="D26" s="746"/>
      <c r="E26" s="746"/>
      <c r="F26" s="749"/>
      <c r="G26" s="768"/>
      <c r="H26" s="753"/>
      <c r="I26" s="746"/>
      <c r="J26" s="746"/>
    </row>
    <row r="27" spans="1:10" ht="15">
      <c r="A27" s="766"/>
      <c r="B27" s="755" t="s">
        <v>1243</v>
      </c>
      <c r="C27" s="755"/>
      <c r="D27" s="755"/>
      <c r="E27" s="756" t="s">
        <v>1244</v>
      </c>
      <c r="F27" s="757"/>
      <c r="G27" s="758">
        <f>G23-G25</f>
        <v>1527712</v>
      </c>
      <c r="H27" s="759"/>
      <c r="I27" s="746"/>
      <c r="J27" s="746"/>
    </row>
    <row r="28" spans="1:10" ht="15">
      <c r="A28" s="751" t="s">
        <v>730</v>
      </c>
      <c r="B28" s="746" t="s">
        <v>1245</v>
      </c>
      <c r="C28" s="746"/>
      <c r="D28" s="769">
        <v>0.99</v>
      </c>
      <c r="E28" s="770" t="s">
        <v>1246</v>
      </c>
      <c r="F28" s="749"/>
      <c r="G28" s="771"/>
      <c r="H28" s="772"/>
      <c r="I28" s="746"/>
      <c r="J28" s="746"/>
    </row>
    <row r="29" spans="1:10" ht="15">
      <c r="A29" s="746"/>
      <c r="B29" s="746" t="s">
        <v>1247</v>
      </c>
      <c r="C29" s="746"/>
      <c r="D29" s="746"/>
      <c r="E29" s="773"/>
      <c r="F29" s="749"/>
      <c r="G29" s="771"/>
      <c r="H29" s="772"/>
      <c r="I29" s="746"/>
      <c r="J29" s="746"/>
    </row>
    <row r="30" spans="1:10" ht="15">
      <c r="A30" s="746"/>
      <c r="B30" s="746" t="s">
        <v>1248</v>
      </c>
      <c r="C30" s="746"/>
      <c r="D30" s="746"/>
      <c r="E30" s="746"/>
      <c r="F30" s="749"/>
      <c r="G30" s="771"/>
      <c r="H30" s="772"/>
      <c r="I30" s="746"/>
      <c r="J30" s="746"/>
    </row>
    <row r="31" spans="1:10" ht="15">
      <c r="A31" s="766"/>
      <c r="B31" s="755" t="s">
        <v>1249</v>
      </c>
      <c r="C31" s="755"/>
      <c r="D31" s="755"/>
      <c r="E31" s="756" t="s">
        <v>1250</v>
      </c>
      <c r="F31" s="757"/>
      <c r="G31" s="758">
        <f>G27/D28</f>
        <v>1543143.4343434344</v>
      </c>
      <c r="H31" s="759"/>
      <c r="I31" s="746"/>
      <c r="J31" s="746"/>
    </row>
    <row r="32" spans="1:10" ht="15">
      <c r="A32" s="746"/>
      <c r="B32" s="746"/>
      <c r="C32" s="746"/>
      <c r="D32" s="749"/>
      <c r="E32" s="746"/>
      <c r="F32" s="772"/>
      <c r="G32" s="746"/>
      <c r="H32" s="746"/>
      <c r="I32" s="746"/>
      <c r="J32" s="746"/>
    </row>
    <row r="33" spans="1:10" ht="15">
      <c r="A33" s="746"/>
      <c r="B33" s="774" t="s">
        <v>1251</v>
      </c>
      <c r="C33" s="746"/>
      <c r="D33" s="749"/>
      <c r="E33" s="775"/>
      <c r="F33" s="772"/>
      <c r="G33" s="746"/>
      <c r="H33" s="746"/>
      <c r="I33" s="746"/>
      <c r="J33" s="746"/>
    </row>
    <row r="34" spans="1:10" ht="15">
      <c r="A34" s="746"/>
      <c r="B34" s="746" t="s">
        <v>1252</v>
      </c>
      <c r="C34" s="746"/>
      <c r="D34" s="749"/>
      <c r="E34" s="775"/>
      <c r="F34" s="772"/>
      <c r="G34" s="776" t="s">
        <v>1253</v>
      </c>
      <c r="H34" s="746"/>
      <c r="I34" s="746"/>
      <c r="J34" s="746"/>
    </row>
    <row r="35" spans="1:10" ht="15">
      <c r="A35" s="755"/>
      <c r="B35" s="755" t="s">
        <v>1254</v>
      </c>
      <c r="C35" s="755"/>
      <c r="D35" s="757"/>
      <c r="E35" s="777"/>
      <c r="F35" s="778"/>
      <c r="G35" s="776" t="s">
        <v>1255</v>
      </c>
      <c r="H35" s="746"/>
      <c r="I35" s="746"/>
      <c r="J35" s="746"/>
    </row>
    <row r="36" spans="1:10" ht="15">
      <c r="A36" s="746"/>
      <c r="B36" s="746" t="s">
        <v>1256</v>
      </c>
      <c r="C36" s="746"/>
      <c r="D36" s="749"/>
      <c r="E36" s="775"/>
      <c r="F36" s="772"/>
      <c r="G36" s="776"/>
      <c r="H36" s="746"/>
      <c r="I36" s="746"/>
      <c r="J36" s="746"/>
    </row>
    <row r="37" spans="1:10" ht="15">
      <c r="A37" s="755"/>
      <c r="B37" s="755" t="s">
        <v>1257</v>
      </c>
      <c r="C37" s="755"/>
      <c r="D37" s="757"/>
      <c r="E37" s="777">
        <f>G14</f>
        <v>359804</v>
      </c>
      <c r="F37" s="778"/>
      <c r="G37" s="776" t="s">
        <v>1258</v>
      </c>
      <c r="H37" s="746"/>
      <c r="I37" s="746"/>
      <c r="J37" s="746"/>
    </row>
    <row r="38" spans="1:10" ht="15">
      <c r="A38" s="746"/>
      <c r="B38" s="746" t="s">
        <v>1259</v>
      </c>
      <c r="C38" s="746"/>
      <c r="D38" s="749"/>
      <c r="E38" s="775"/>
      <c r="F38" s="772"/>
      <c r="G38" s="776" t="s">
        <v>1260</v>
      </c>
      <c r="H38" s="746"/>
      <c r="I38" s="746"/>
      <c r="J38" s="746"/>
    </row>
    <row r="39" spans="1:10" ht="15">
      <c r="A39" s="755"/>
      <c r="B39" s="755" t="s">
        <v>1261</v>
      </c>
      <c r="C39" s="755"/>
      <c r="D39" s="757"/>
      <c r="E39" s="777">
        <f>G16</f>
        <v>257852</v>
      </c>
      <c r="F39" s="778"/>
      <c r="G39" s="776" t="s">
        <v>1262</v>
      </c>
      <c r="H39" s="746"/>
      <c r="I39" s="746"/>
      <c r="J39" s="746"/>
    </row>
    <row r="40" spans="1:10" ht="15">
      <c r="A40" s="746"/>
      <c r="B40" s="746" t="s">
        <v>1263</v>
      </c>
      <c r="C40" s="746"/>
      <c r="D40" s="749"/>
      <c r="E40" s="775"/>
      <c r="F40" s="772"/>
      <c r="G40" s="776" t="s">
        <v>1264</v>
      </c>
      <c r="H40" s="746"/>
      <c r="I40" s="746"/>
      <c r="J40" s="746"/>
    </row>
    <row r="41" spans="1:10" ht="15">
      <c r="A41" s="755"/>
      <c r="B41" s="755" t="s">
        <v>1265</v>
      </c>
      <c r="C41" s="755"/>
      <c r="D41" s="757"/>
      <c r="E41" s="777">
        <f>G17</f>
        <v>0</v>
      </c>
      <c r="F41" s="778"/>
      <c r="G41" s="776" t="s">
        <v>1266</v>
      </c>
      <c r="H41" s="746"/>
      <c r="I41" s="746"/>
      <c r="J41" s="746"/>
    </row>
    <row r="42" spans="1:10" ht="15">
      <c r="A42" s="746"/>
      <c r="B42" s="746" t="s">
        <v>1267</v>
      </c>
      <c r="C42" s="746"/>
      <c r="D42" s="749"/>
      <c r="E42" s="775"/>
      <c r="F42" s="772"/>
      <c r="G42" s="776" t="s">
        <v>1268</v>
      </c>
      <c r="H42" s="746"/>
      <c r="I42" s="746"/>
      <c r="J42" s="746"/>
    </row>
    <row r="43" spans="1:10" ht="15">
      <c r="A43" s="755"/>
      <c r="B43" s="755" t="s">
        <v>1269</v>
      </c>
      <c r="C43" s="755"/>
      <c r="D43" s="757"/>
      <c r="E43" s="777"/>
      <c r="F43" s="778"/>
      <c r="G43" s="746"/>
      <c r="H43" s="746"/>
      <c r="I43" s="746"/>
      <c r="J43" s="746"/>
    </row>
    <row r="44" spans="1:10" ht="15">
      <c r="A44" s="746"/>
      <c r="B44" s="746" t="s">
        <v>1270</v>
      </c>
      <c r="C44" s="746"/>
      <c r="D44" s="749"/>
      <c r="E44" s="775"/>
      <c r="F44" s="772"/>
      <c r="G44" s="746"/>
      <c r="H44" s="746"/>
      <c r="I44" s="746"/>
      <c r="J44" s="746"/>
    </row>
    <row r="45" spans="1:10" ht="15">
      <c r="A45" s="755"/>
      <c r="B45" s="755" t="s">
        <v>1271</v>
      </c>
      <c r="C45" s="755"/>
      <c r="D45" s="757"/>
      <c r="E45" s="777"/>
      <c r="F45" s="778"/>
      <c r="G45" s="746"/>
      <c r="H45" s="746"/>
      <c r="I45" s="746"/>
      <c r="J45" s="746"/>
    </row>
    <row r="46" spans="1:10" ht="15">
      <c r="A46" s="755"/>
      <c r="B46" s="755"/>
      <c r="C46" s="755"/>
      <c r="D46" s="757"/>
      <c r="E46" s="777"/>
      <c r="F46" s="778"/>
      <c r="G46" s="746"/>
      <c r="H46" s="746"/>
      <c r="I46" s="746"/>
      <c r="J46" s="746"/>
    </row>
    <row r="47" spans="1:10" ht="15">
      <c r="A47" s="755"/>
      <c r="B47" s="755" t="s">
        <v>1272</v>
      </c>
      <c r="C47" s="755"/>
      <c r="D47" s="757"/>
      <c r="E47" s="777">
        <f>G1</f>
        <v>0</v>
      </c>
      <c r="F47" s="778"/>
      <c r="G47" s="746"/>
      <c r="H47" s="746"/>
      <c r="I47" s="746"/>
      <c r="J47" s="746">
        <v>1704877</v>
      </c>
    </row>
    <row r="48" spans="1:10" ht="15">
      <c r="A48" s="755"/>
      <c r="B48" s="755" t="s">
        <v>1273</v>
      </c>
      <c r="C48" s="755"/>
      <c r="D48" s="757"/>
      <c r="E48" s="777"/>
      <c r="F48" s="778"/>
      <c r="G48" s="755"/>
      <c r="H48" s="755"/>
      <c r="I48" s="746"/>
      <c r="J48" s="746">
        <f>G54</f>
        <v>15431.434343434405</v>
      </c>
    </row>
    <row r="49" spans="1:10" ht="15">
      <c r="A49" s="751" t="s">
        <v>1274</v>
      </c>
      <c r="B49" s="746" t="s">
        <v>1275</v>
      </c>
      <c r="C49" s="746"/>
      <c r="D49" s="746"/>
      <c r="E49" s="746"/>
      <c r="F49" s="746"/>
      <c r="G49" s="749"/>
      <c r="I49" s="746"/>
      <c r="J49" s="746"/>
    </row>
    <row r="50" spans="1:10" ht="15">
      <c r="A50" s="755"/>
      <c r="B50" s="755" t="s">
        <v>1276</v>
      </c>
      <c r="C50" s="755"/>
      <c r="D50" s="755"/>
      <c r="E50" s="756" t="s">
        <v>1277</v>
      </c>
      <c r="F50" s="755"/>
      <c r="G50" s="779">
        <f>G31-G27</f>
        <v>15431.434343434405</v>
      </c>
      <c r="I50" s="746"/>
      <c r="J50" s="746">
        <f>SUM(J47:J49)</f>
        <v>1720308.4343434344</v>
      </c>
    </row>
    <row r="51" spans="1:9" ht="15">
      <c r="A51" s="746"/>
      <c r="B51" s="774" t="s">
        <v>1278</v>
      </c>
      <c r="C51" s="746"/>
      <c r="D51" s="746"/>
      <c r="E51" s="746"/>
      <c r="F51" s="746"/>
      <c r="G51" s="749"/>
      <c r="H51" s="776" t="s">
        <v>1279</v>
      </c>
      <c r="I51" s="746"/>
    </row>
    <row r="52" spans="1:9" ht="15">
      <c r="A52" s="755"/>
      <c r="B52" s="755" t="s">
        <v>1280</v>
      </c>
      <c r="C52" s="755"/>
      <c r="D52" s="755"/>
      <c r="E52" s="755"/>
      <c r="F52" s="755"/>
      <c r="G52" s="779">
        <f>'29'!D29</f>
        <v>942221</v>
      </c>
      <c r="H52" s="776" t="s">
        <v>1281</v>
      </c>
      <c r="I52" s="746"/>
    </row>
    <row r="53" spans="1:12" ht="15">
      <c r="A53" s="746"/>
      <c r="B53" s="746"/>
      <c r="C53" s="746"/>
      <c r="D53" s="746"/>
      <c r="E53" s="746"/>
      <c r="F53" s="746"/>
      <c r="G53" s="749"/>
      <c r="H53" s="776" t="s">
        <v>1282</v>
      </c>
      <c r="I53" s="746"/>
      <c r="L53" s="797"/>
    </row>
    <row r="54" spans="1:9" ht="15">
      <c r="A54" s="755"/>
      <c r="B54" s="755" t="s">
        <v>1283</v>
      </c>
      <c r="C54" s="755"/>
      <c r="D54" s="755"/>
      <c r="E54" s="755"/>
      <c r="F54" s="755"/>
      <c r="G54" s="779">
        <f>G50</f>
        <v>15431.434343434405</v>
      </c>
      <c r="H54" s="776" t="s">
        <v>1284</v>
      </c>
      <c r="I54" s="746"/>
    </row>
    <row r="55" spans="1:9" ht="15">
      <c r="A55" s="746"/>
      <c r="B55" s="746"/>
      <c r="C55" s="746"/>
      <c r="D55" s="746"/>
      <c r="E55" s="746"/>
      <c r="F55" s="746"/>
      <c r="G55" s="749"/>
      <c r="H55" s="776" t="s">
        <v>1285</v>
      </c>
      <c r="I55" s="746"/>
    </row>
    <row r="56" spans="1:9" ht="15">
      <c r="A56" s="755"/>
      <c r="B56" s="755"/>
      <c r="C56" s="755" t="s">
        <v>1286</v>
      </c>
      <c r="D56" s="755"/>
      <c r="E56" s="755"/>
      <c r="F56" s="755"/>
      <c r="G56" s="779">
        <f>SUM(G52:G54)</f>
        <v>957652.4343434344</v>
      </c>
      <c r="H56" s="776" t="s">
        <v>1287</v>
      </c>
      <c r="I56" s="746"/>
    </row>
    <row r="57" spans="1:9" ht="15">
      <c r="A57" s="746"/>
      <c r="B57" s="746"/>
      <c r="C57" s="746"/>
      <c r="D57" s="746"/>
      <c r="E57" s="746"/>
      <c r="F57" s="746"/>
      <c r="G57" s="749"/>
      <c r="H57" s="776" t="s">
        <v>1288</v>
      </c>
      <c r="I57" s="746"/>
    </row>
    <row r="58" spans="1:10" ht="15">
      <c r="A58" s="755"/>
      <c r="B58" s="755" t="s">
        <v>1289</v>
      </c>
      <c r="C58" s="755"/>
      <c r="D58" s="755"/>
      <c r="E58" s="755"/>
      <c r="F58" s="755"/>
      <c r="G58" s="779">
        <f>G25</f>
        <v>177165</v>
      </c>
      <c r="I58" s="746"/>
      <c r="J58" s="746"/>
    </row>
    <row r="59" spans="1:10" ht="15.75" thickBot="1">
      <c r="A59" s="748"/>
      <c r="B59" s="748" t="s">
        <v>1290</v>
      </c>
      <c r="C59" s="748"/>
      <c r="D59" s="748"/>
      <c r="E59" s="748"/>
      <c r="F59" s="748"/>
      <c r="G59" s="780">
        <f>G56-G58</f>
        <v>780487.4343434344</v>
      </c>
      <c r="I59" s="746"/>
      <c r="J59" s="746"/>
    </row>
    <row r="60" spans="1:10" ht="15.75" thickTop="1">
      <c r="A60" s="746"/>
      <c r="B60" s="746"/>
      <c r="C60" s="746"/>
      <c r="D60" s="746"/>
      <c r="E60" s="746"/>
      <c r="F60" s="746"/>
      <c r="G60" s="751"/>
      <c r="H60" s="746"/>
      <c r="I60" s="746"/>
      <c r="J60" s="746"/>
    </row>
    <row r="61" ht="15">
      <c r="G61" s="104"/>
    </row>
  </sheetData>
  <sheetProtection/>
  <mergeCells count="2">
    <mergeCell ref="G8:H8"/>
    <mergeCell ref="I8:J8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83"/>
  <sheetViews>
    <sheetView defaultGridColor="0" zoomScale="78" zoomScaleNormal="78" zoomScalePageLayoutView="0" colorId="22" workbookViewId="0" topLeftCell="A6">
      <selection activeCell="K29" sqref="K29"/>
    </sheetView>
  </sheetViews>
  <sheetFormatPr defaultColWidth="9.77734375" defaultRowHeight="15"/>
  <cols>
    <col min="1" max="2" width="2.6640625" style="0" customWidth="1"/>
    <col min="3" max="3" width="22.6640625" style="0" customWidth="1"/>
    <col min="4" max="4" width="20.6640625" style="0" customWidth="1"/>
    <col min="5" max="5" width="14.6640625" style="0" customWidth="1"/>
    <col min="6" max="6" width="4.6640625" style="0" customWidth="1"/>
    <col min="7" max="7" width="14.6640625" style="0" customWidth="1"/>
    <col min="8" max="9" width="2.6640625" style="0" customWidth="1"/>
    <col min="10" max="10" width="32.6640625" style="0" customWidth="1"/>
    <col min="11" max="11" width="14.6640625" style="0" customWidth="1"/>
    <col min="12" max="12" width="4.6640625" style="0" customWidth="1"/>
    <col min="13" max="13" width="14.6640625" style="0" customWidth="1"/>
  </cols>
  <sheetData>
    <row r="1" spans="1:13" ht="15">
      <c r="A1" s="405"/>
      <c r="B1" s="406"/>
      <c r="C1" s="100"/>
      <c r="D1" s="822"/>
      <c r="E1" s="823"/>
      <c r="F1" s="823"/>
      <c r="G1" s="823"/>
      <c r="H1" s="823"/>
      <c r="I1" s="823"/>
      <c r="J1" s="824"/>
      <c r="K1" s="405"/>
      <c r="L1" s="406"/>
      <c r="M1" s="100"/>
    </row>
    <row r="2" spans="1:13" ht="15">
      <c r="A2" s="85"/>
      <c r="C2" s="56"/>
      <c r="D2" s="825" t="s">
        <v>566</v>
      </c>
      <c r="E2" s="826"/>
      <c r="F2" s="826"/>
      <c r="G2" s="826"/>
      <c r="H2" s="826"/>
      <c r="I2" s="826"/>
      <c r="J2" s="827"/>
      <c r="K2" s="85"/>
      <c r="M2" s="56"/>
    </row>
    <row r="3" spans="1:13" ht="15">
      <c r="A3" s="85"/>
      <c r="C3" s="56"/>
      <c r="D3" s="828"/>
      <c r="E3" s="829"/>
      <c r="F3" s="829"/>
      <c r="G3" s="829"/>
      <c r="H3" s="829"/>
      <c r="I3" s="829"/>
      <c r="J3" s="830"/>
      <c r="K3" s="85"/>
      <c r="M3" s="56"/>
    </row>
    <row r="4" spans="1:13" ht="15">
      <c r="A4" s="87"/>
      <c r="B4" s="52"/>
      <c r="C4" s="53"/>
      <c r="D4" s="831" t="s">
        <v>862</v>
      </c>
      <c r="E4" s="832"/>
      <c r="F4" s="832"/>
      <c r="G4" s="832"/>
      <c r="H4" s="832"/>
      <c r="I4" s="832"/>
      <c r="J4" s="833"/>
      <c r="K4" s="87"/>
      <c r="L4" s="52"/>
      <c r="M4" s="53"/>
    </row>
    <row r="5" spans="1:13" ht="15">
      <c r="A5" s="571" t="s">
        <v>997</v>
      </c>
      <c r="B5" s="572"/>
      <c r="C5" s="572"/>
      <c r="D5" s="572"/>
      <c r="E5" s="572"/>
      <c r="F5" s="572"/>
      <c r="G5" s="573"/>
      <c r="K5" s="581"/>
      <c r="L5" s="581"/>
      <c r="M5" s="583"/>
    </row>
    <row r="6" spans="1:13" ht="15">
      <c r="A6" s="571"/>
      <c r="B6" s="572"/>
      <c r="C6" s="572"/>
      <c r="D6" s="572"/>
      <c r="E6" s="572"/>
      <c r="F6" s="572"/>
      <c r="G6" s="573"/>
      <c r="H6" t="s">
        <v>1194</v>
      </c>
      <c r="K6" s="581">
        <f>G26</f>
        <v>579740</v>
      </c>
      <c r="L6" s="581"/>
      <c r="M6" s="583"/>
    </row>
    <row r="7" spans="1:13" ht="15" thickBot="1">
      <c r="A7" s="571" t="s">
        <v>998</v>
      </c>
      <c r="B7" s="572"/>
      <c r="C7" s="572"/>
      <c r="D7" s="572"/>
      <c r="E7" s="577"/>
      <c r="F7" s="577"/>
      <c r="G7" s="741">
        <v>922271.41</v>
      </c>
      <c r="J7" t="s">
        <v>1193</v>
      </c>
      <c r="K7" s="581"/>
      <c r="L7" s="581"/>
      <c r="M7" s="583"/>
    </row>
    <row r="8" spans="1:13" ht="15" thickTop="1">
      <c r="A8" s="571"/>
      <c r="B8" s="572" t="s">
        <v>999</v>
      </c>
      <c r="C8" s="572"/>
      <c r="D8" s="572"/>
      <c r="E8" s="577"/>
      <c r="F8" s="577"/>
      <c r="G8" s="578"/>
      <c r="H8" t="s">
        <v>1195</v>
      </c>
      <c r="K8" s="581">
        <f>K6*0.005</f>
        <v>2898.7000000000003</v>
      </c>
      <c r="L8" s="581"/>
      <c r="M8" s="583"/>
    </row>
    <row r="9" spans="1:13" ht="15">
      <c r="A9" s="571" t="s">
        <v>1000</v>
      </c>
      <c r="B9" s="572"/>
      <c r="C9" s="572"/>
      <c r="D9" s="572"/>
      <c r="E9" s="577"/>
      <c r="F9" s="577"/>
      <c r="G9" s="578"/>
      <c r="H9" s="742" t="s">
        <v>1196</v>
      </c>
      <c r="I9" s="743"/>
      <c r="J9" s="743" t="s">
        <v>1197</v>
      </c>
      <c r="K9" s="581">
        <f>K6*0.03</f>
        <v>17392.2</v>
      </c>
      <c r="L9" s="581"/>
      <c r="M9" s="583"/>
    </row>
    <row r="10" spans="1:13" ht="15">
      <c r="A10" s="571"/>
      <c r="B10" s="572" t="s">
        <v>1001</v>
      </c>
      <c r="C10" s="572"/>
      <c r="D10" s="572"/>
      <c r="E10" s="577"/>
      <c r="F10" s="577"/>
      <c r="G10" s="578"/>
      <c r="K10" s="581"/>
      <c r="L10" s="581"/>
      <c r="M10" s="583"/>
    </row>
    <row r="11" spans="1:13" ht="15">
      <c r="A11" s="571"/>
      <c r="B11" s="572"/>
      <c r="C11" s="572" t="s">
        <v>1002</v>
      </c>
      <c r="D11" s="572"/>
      <c r="E11" s="577"/>
      <c r="F11" s="577"/>
      <c r="G11" s="578">
        <v>90000</v>
      </c>
      <c r="H11" t="s">
        <v>1015</v>
      </c>
      <c r="K11" s="581"/>
      <c r="L11" s="581"/>
      <c r="M11" s="583"/>
    </row>
    <row r="12" spans="1:13" ht="15">
      <c r="A12" s="571"/>
      <c r="B12" s="572"/>
      <c r="C12" s="572" t="s">
        <v>1003</v>
      </c>
      <c r="D12" s="572"/>
      <c r="E12" s="577"/>
      <c r="F12" s="577"/>
      <c r="G12" s="578"/>
      <c r="I12" t="s">
        <v>1014</v>
      </c>
      <c r="K12" s="581">
        <f>SUM(K6:K11)</f>
        <v>600030.8999999999</v>
      </c>
      <c r="L12" s="581"/>
      <c r="M12" s="583"/>
    </row>
    <row r="13" spans="1:13" ht="15">
      <c r="A13" s="571"/>
      <c r="B13" s="572"/>
      <c r="C13" s="572" t="s">
        <v>1004</v>
      </c>
      <c r="D13" s="572"/>
      <c r="E13" s="577"/>
      <c r="F13" s="577"/>
      <c r="G13" s="578">
        <v>25500</v>
      </c>
      <c r="K13" s="581"/>
      <c r="L13" s="581"/>
      <c r="M13" s="583"/>
    </row>
    <row r="14" spans="1:13" ht="15">
      <c r="A14" s="571"/>
      <c r="B14" s="572"/>
      <c r="C14" s="572" t="s">
        <v>1005</v>
      </c>
      <c r="D14" s="572"/>
      <c r="E14" s="577"/>
      <c r="F14" s="577"/>
      <c r="H14" t="s">
        <v>1016</v>
      </c>
      <c r="K14" s="581"/>
      <c r="L14" s="581"/>
      <c r="M14" s="583"/>
    </row>
    <row r="15" spans="1:13" ht="15">
      <c r="A15" s="571"/>
      <c r="B15" s="572"/>
      <c r="C15" s="574" t="s">
        <v>1006</v>
      </c>
      <c r="D15" s="572"/>
      <c r="E15" s="577"/>
      <c r="F15" s="577"/>
      <c r="G15" s="578">
        <v>4501</v>
      </c>
      <c r="K15" s="581"/>
      <c r="L15" s="581"/>
      <c r="M15" s="583"/>
    </row>
    <row r="16" spans="1:13" ht="15">
      <c r="A16" s="571"/>
      <c r="B16" s="572"/>
      <c r="C16" s="574" t="s">
        <v>1007</v>
      </c>
      <c r="D16" s="572"/>
      <c r="E16" s="577"/>
      <c r="F16" s="577"/>
      <c r="G16" s="578">
        <v>30000</v>
      </c>
      <c r="H16" t="s">
        <v>1017</v>
      </c>
      <c r="K16" s="581">
        <v>11499.55</v>
      </c>
      <c r="L16" s="581"/>
      <c r="M16" s="583"/>
    </row>
    <row r="17" spans="1:13" ht="15">
      <c r="A17" s="571"/>
      <c r="B17" s="572"/>
      <c r="C17" s="574" t="s">
        <v>1008</v>
      </c>
      <c r="D17" s="572"/>
      <c r="E17" s="577"/>
      <c r="F17" s="577"/>
      <c r="G17" s="578">
        <v>162433</v>
      </c>
      <c r="H17" t="s">
        <v>1018</v>
      </c>
      <c r="K17" s="581">
        <v>77642.65</v>
      </c>
      <c r="L17" s="581"/>
      <c r="M17" s="583"/>
    </row>
    <row r="18" spans="1:13" ht="15">
      <c r="A18" s="571"/>
      <c r="B18" s="572"/>
      <c r="C18" s="574" t="s">
        <v>1009</v>
      </c>
      <c r="D18" s="572"/>
      <c r="E18" s="577"/>
      <c r="F18" s="577"/>
      <c r="G18" s="578">
        <v>14871</v>
      </c>
      <c r="I18" t="s">
        <v>1019</v>
      </c>
      <c r="K18" s="581"/>
      <c r="L18" s="581"/>
      <c r="M18" s="583"/>
    </row>
    <row r="19" spans="1:13" ht="15">
      <c r="A19" s="571"/>
      <c r="B19" s="572"/>
      <c r="C19" s="574" t="s">
        <v>767</v>
      </c>
      <c r="D19" s="572"/>
      <c r="E19" s="577"/>
      <c r="F19" s="577"/>
      <c r="G19" s="578"/>
      <c r="J19" s="572" t="s">
        <v>1020</v>
      </c>
      <c r="K19" s="744">
        <v>0</v>
      </c>
      <c r="L19" s="581"/>
      <c r="M19" s="583"/>
    </row>
    <row r="20" spans="1:13" ht="15">
      <c r="A20" s="571"/>
      <c r="B20" s="572"/>
      <c r="C20" s="574" t="s">
        <v>1010</v>
      </c>
      <c r="D20" s="572"/>
      <c r="E20" s="577"/>
      <c r="F20" s="577"/>
      <c r="G20" s="578"/>
      <c r="K20" s="581"/>
      <c r="L20" s="581"/>
      <c r="M20" s="583"/>
    </row>
    <row r="21" spans="1:13" ht="15">
      <c r="A21" s="571"/>
      <c r="B21" s="572"/>
      <c r="C21" s="574" t="s">
        <v>1011</v>
      </c>
      <c r="D21" s="572"/>
      <c r="E21" s="577"/>
      <c r="F21" s="577"/>
      <c r="G21" s="578"/>
      <c r="J21" s="572" t="s">
        <v>1021</v>
      </c>
      <c r="K21" s="581">
        <f>SUM(K8:K19)</f>
        <v>709464</v>
      </c>
      <c r="L21" s="581"/>
      <c r="M21" s="583"/>
    </row>
    <row r="22" spans="1:13" ht="15">
      <c r="A22" s="571"/>
      <c r="B22" s="572"/>
      <c r="C22" s="574" t="s">
        <v>1012</v>
      </c>
      <c r="D22" s="572"/>
      <c r="E22" s="577"/>
      <c r="F22" s="577"/>
      <c r="G22" s="578">
        <v>15226.41</v>
      </c>
      <c r="J22" s="104"/>
      <c r="K22" s="581"/>
      <c r="L22" s="581"/>
      <c r="M22" s="583"/>
    </row>
    <row r="23" spans="1:13" ht="15">
      <c r="A23" s="571"/>
      <c r="B23" s="572"/>
      <c r="C23" s="572"/>
      <c r="D23" s="572"/>
      <c r="E23" s="577"/>
      <c r="F23" s="577"/>
      <c r="G23" s="578"/>
      <c r="K23" s="581"/>
      <c r="L23" s="581"/>
      <c r="M23" s="587"/>
    </row>
    <row r="24" spans="1:13" ht="15">
      <c r="A24" s="571"/>
      <c r="B24" s="572"/>
      <c r="C24" s="572" t="s">
        <v>1013</v>
      </c>
      <c r="D24" s="572"/>
      <c r="E24" s="577"/>
      <c r="F24" s="577"/>
      <c r="G24" s="578">
        <f>SUM(G11:G23)</f>
        <v>342531.41</v>
      </c>
      <c r="K24" s="581"/>
      <c r="L24" s="581"/>
      <c r="M24" s="583"/>
    </row>
    <row r="25" spans="1:13" ht="15">
      <c r="A25" s="571"/>
      <c r="B25" s="572"/>
      <c r="C25" s="572"/>
      <c r="D25" s="572"/>
      <c r="E25" s="577"/>
      <c r="F25" s="577"/>
      <c r="G25" s="578"/>
      <c r="H25" t="s">
        <v>1022</v>
      </c>
      <c r="J25" s="104"/>
      <c r="K25" s="581">
        <f>K21</f>
        <v>709464</v>
      </c>
      <c r="L25" s="581"/>
      <c r="M25" s="583"/>
    </row>
    <row r="26" spans="1:13" ht="15">
      <c r="A26" s="571" t="s">
        <v>1192</v>
      </c>
      <c r="B26" s="572"/>
      <c r="C26" s="572"/>
      <c r="D26" s="572"/>
      <c r="E26" s="577"/>
      <c r="F26" s="577"/>
      <c r="G26" s="578">
        <f>G7-G24</f>
        <v>579740</v>
      </c>
      <c r="K26" s="581"/>
      <c r="L26" s="581"/>
      <c r="M26" s="583"/>
    </row>
    <row r="27" spans="1:13" ht="15">
      <c r="A27" s="571"/>
      <c r="B27" s="572"/>
      <c r="C27" s="572"/>
      <c r="D27" s="572"/>
      <c r="E27" s="577"/>
      <c r="F27" s="577"/>
      <c r="G27" s="578"/>
      <c r="J27" t="s">
        <v>1301</v>
      </c>
      <c r="K27" s="581">
        <f>3!J7</f>
        <v>576984</v>
      </c>
      <c r="L27" s="581"/>
      <c r="M27" s="583"/>
    </row>
    <row r="28" spans="1:13" ht="15">
      <c r="A28" s="571"/>
      <c r="B28" s="572"/>
      <c r="C28" s="572"/>
      <c r="D28" s="572"/>
      <c r="E28" s="577"/>
      <c r="F28" s="577"/>
      <c r="G28" s="578"/>
      <c r="J28" s="585" t="s">
        <v>1023</v>
      </c>
      <c r="K28" s="577">
        <f>K25-K27</f>
        <v>132480</v>
      </c>
      <c r="L28" s="581"/>
      <c r="M28" s="583"/>
    </row>
    <row r="29" spans="1:13" ht="15">
      <c r="A29" s="575"/>
      <c r="B29" s="576"/>
      <c r="C29" s="576"/>
      <c r="D29" s="576"/>
      <c r="E29" s="579"/>
      <c r="F29" s="579"/>
      <c r="G29" s="580"/>
      <c r="H29" s="52"/>
      <c r="I29" s="52"/>
      <c r="J29" s="52"/>
      <c r="K29" s="582"/>
      <c r="L29" s="582"/>
      <c r="M29" s="584"/>
    </row>
    <row r="30" spans="1:8" ht="15">
      <c r="A30" t="s">
        <v>863</v>
      </c>
      <c r="H30" s="104" t="s">
        <v>930</v>
      </c>
    </row>
    <row r="31" ht="15">
      <c r="A31" s="407" t="s">
        <v>931</v>
      </c>
    </row>
    <row r="32" spans="2:13" ht="15">
      <c r="B32" s="81"/>
      <c r="C32" s="407" t="s">
        <v>932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2:13" ht="15">
      <c r="B33" s="81"/>
      <c r="C33" s="407" t="s">
        <v>933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5">
      <c r="A34" s="81"/>
      <c r="B34" s="81"/>
      <c r="C34" s="407" t="s">
        <v>934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5">
      <c r="A35" s="81" t="s">
        <v>864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5">
      <c r="A36" s="81" t="s">
        <v>935</v>
      </c>
      <c r="B36" s="81"/>
      <c r="C36" s="821" t="s">
        <v>936</v>
      </c>
      <c r="D36" s="821"/>
      <c r="E36" s="821"/>
      <c r="F36" s="821"/>
      <c r="G36" s="821"/>
      <c r="H36" s="821"/>
      <c r="I36" s="821"/>
      <c r="J36" s="821"/>
      <c r="K36" s="821"/>
      <c r="L36" s="821"/>
      <c r="M36" s="104"/>
    </row>
    <row r="37" spans="2:15" ht="15">
      <c r="B37" s="81"/>
      <c r="C37" s="407" t="s">
        <v>937</v>
      </c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81"/>
      <c r="O37" s="81"/>
    </row>
    <row r="38" spans="2:15" ht="15">
      <c r="B38" s="81"/>
      <c r="C38" s="407" t="s">
        <v>938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 ht="1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15" ht="1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2:15" ht="1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2:15" ht="1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2:15" ht="1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15" ht="1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2:15" ht="1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2:15" ht="1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2:15" ht="1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2:15" ht="1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2:15" ht="1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15" ht="1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2:15" ht="1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2:15" ht="1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2:15" ht="1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2:15" ht="1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2:15" ht="1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2:15" ht="1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2:15" ht="1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2:15" ht="1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2:15" ht="1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2:15" ht="1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2:15" ht="1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2:15" ht="1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2:15" ht="1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2:15" ht="1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2:15" ht="1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2:15" ht="1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2:15" ht="1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2:15" ht="1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2:15" ht="1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2:15" ht="1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2:15" ht="1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2:15" ht="1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2:15" ht="1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2:15" ht="1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2:15" ht="1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2:15" ht="1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2:15" ht="1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2:15" ht="1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2:15" ht="1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2:15" ht="1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2:15" ht="1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2:15" ht="1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2:15" ht="1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2:15" ht="1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2:15" ht="1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2:15" ht="1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2:15" ht="1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2:15" ht="1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2:15" ht="1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2:15" ht="1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2:15" ht="1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2:15" ht="1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2:15" ht="1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2:15" ht="1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2:15" ht="1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2:15" ht="1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2:15" ht="1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2:15" ht="1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2:15" ht="1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2:15" ht="1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2:15" ht="1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2:15" ht="1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2:15" ht="1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2:15" ht="1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2:15" ht="1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2:15" ht="1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2:15" ht="1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2:15" ht="1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2:15" ht="1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2:15" ht="1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2:15" ht="1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2:15" ht="1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2:15" ht="1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2:15" ht="1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2:15" ht="1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2:15" ht="1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2:15" ht="1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2:15" ht="1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2:15" ht="1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2:15" ht="1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2:15" ht="1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2:15" ht="1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2:15" ht="1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2:15" ht="1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2:15" ht="1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2:15" ht="1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2:15" ht="1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2:15" ht="1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2:15" ht="1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2:15" ht="1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2:15" ht="1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2:15" ht="1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2:15" ht="1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2:15" ht="1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2:15" ht="1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2:15" ht="1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2:15" ht="1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2:15" ht="1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2:15" ht="1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2:15" ht="1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</row>
    <row r="141" spans="2:15" ht="1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2:15" ht="1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</row>
    <row r="143" spans="2:15" ht="1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2:15" ht="1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2:15" ht="1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2:15" ht="1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2:15" ht="1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2:15" ht="1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2:15" ht="1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2:15" ht="1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2:15" ht="1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2:15" ht="1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2:15" ht="1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2:15" ht="1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2:15" ht="1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2:15" ht="1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2:15" ht="1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2:15" ht="1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2:15" ht="1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2:15" ht="1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2:15" ht="1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2:15" ht="1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2:15" ht="1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2:15" ht="1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2:15" ht="1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2:15" ht="1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2:15" ht="1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2:15" ht="1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2:15" ht="1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2:15" ht="1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2:15" ht="1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2:15" ht="1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2:15" ht="1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2:15" ht="1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2:15" ht="1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2:15" ht="1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2:15" ht="1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2:15" ht="1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2:15" ht="1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2:15" ht="1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2:15" ht="1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2:15" ht="1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2:15" ht="1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2:15" ht="1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2:15" ht="1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2:15" ht="1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2:15" ht="1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2:15" ht="1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2:15" ht="1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2:15" ht="1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2:15" ht="1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2:15" ht="1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2:15" ht="1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2:15" ht="1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2:15" ht="1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2:15" ht="1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2:15" ht="1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2:15" ht="1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2:15" ht="1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2:15" ht="1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2:15" ht="1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2:15" ht="1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2:15" ht="1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2:15" ht="1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2:15" ht="1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2:15" ht="1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2:15" ht="1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2:15" ht="1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2:15" ht="1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2:15" ht="1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2:15" ht="1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2:15" ht="1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2:15" ht="1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2:15" ht="1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2:15" ht="1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2:15" ht="1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2:15" ht="1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2:15" ht="1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2:15" ht="1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2:15" ht="1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2:15" ht="1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2:15" ht="1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2:15" ht="1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2:15" ht="1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2:15" ht="1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2:15" ht="1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2:15" ht="1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2:15" ht="1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2:15" ht="1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2:15" ht="1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2:15" ht="1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2:15" ht="1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2:15" ht="1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2:15" ht="1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2:15" ht="1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2:15" ht="1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2:15" ht="1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2:15" ht="1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2:15" ht="1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2:15" ht="1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2:15" ht="1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2:15" ht="1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2:15" ht="1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2:15" ht="1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2:15" ht="1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2:15" ht="1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2:15" ht="1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2:15" ht="1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2:15" ht="1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2:15" ht="1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2:15" ht="1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2:15" ht="1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2:15" ht="1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2:15" ht="1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2:15" ht="1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2:15" ht="1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2:15" ht="1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2:15" ht="1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2:15" ht="1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2:15" ht="1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2:15" ht="1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2:15" ht="1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2:15" ht="1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2:15" ht="1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2:15" ht="1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2:15" ht="1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2:15" ht="1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2:15" ht="1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2:15" ht="1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2:15" ht="1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2:15" ht="1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2:15" ht="1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2:15" ht="1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2:15" ht="1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2:15" ht="1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2:15" ht="1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2:15" ht="1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2:15" ht="1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2:15" ht="1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2:15" ht="1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2:15" ht="1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2:15" ht="1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2:15" ht="1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2:15" ht="1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2:15" ht="1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2:15" ht="1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2:15" ht="1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2:15" ht="1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 ht="1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2:15" ht="1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2:15" ht="1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2:15" ht="1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2:15" ht="1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5" ht="1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 ht="1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2:15" ht="1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2:15" ht="1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2:15" ht="1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2:15" ht="1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5" ht="1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2:15" ht="1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2:15" ht="1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2:15" ht="1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2:15" ht="1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2:15" ht="1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2:15" ht="1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2:15" ht="1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2:15" ht="1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2:15" ht="1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2:15" ht="1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2:15" ht="1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2:15" ht="1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2:15" ht="1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2:15" ht="1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2:15" ht="1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2:15" ht="1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2:15" ht="1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2:15" ht="1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2:15" ht="1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2:15" ht="1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2:15" ht="1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2:15" ht="1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2:15" ht="1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2:15" ht="1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2:15" ht="1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2:15" ht="1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5" ht="1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2:15" ht="1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2:15" ht="1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2:15" ht="1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2:15" ht="1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2:15" ht="1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5" ht="1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2:15" ht="1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2:15" ht="1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2:15" ht="1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2:15" ht="1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2:15" ht="1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5" ht="1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2:15" ht="1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2:15" ht="1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2:15" ht="1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2:15" ht="1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2:15" ht="1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5" ht="1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2:15" ht="1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2:15" ht="1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2:15" ht="1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2:15" ht="1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2:15" ht="1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2:15" ht="1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2:15" ht="1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2:15" ht="1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2:15" ht="1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2:15" ht="1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2:15" ht="1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2:15" ht="1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2:15" ht="1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2:15" ht="1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2:15" ht="1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2:15" ht="1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2:15" ht="1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2:15" ht="1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2:15" ht="1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2:15" ht="1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2:15" ht="1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2:15" ht="1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2:15" ht="1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2:15" ht="1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2:15" ht="1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2:15" ht="1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2:15" ht="1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2:15" ht="1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2:15" ht="1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2:15" ht="1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2:15" ht="1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2:15" ht="1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2:15" ht="1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2:15" ht="1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2:15" ht="1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2:15" ht="1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2:15" ht="1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2:15" ht="1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</sheetData>
  <sheetProtection/>
  <mergeCells count="5">
    <mergeCell ref="C36:L36"/>
    <mergeCell ref="D1:J1"/>
    <mergeCell ref="D2:J2"/>
    <mergeCell ref="D3:J3"/>
    <mergeCell ref="D4:J4"/>
  </mergeCells>
  <printOptions/>
  <pageMargins left="0.25" right="0.25" top="0.5" bottom="0.55" header="0.5" footer="0.5"/>
  <pageSetup fitToHeight="1" fitToWidth="1" horizontalDpi="600" verticalDpi="600" orientation="landscape" paperSize="5" scale="10" r:id="rId1"/>
  <rowBreaks count="4" manualBreakCount="4">
    <brk id="36" max="255" man="1"/>
    <brk id="72" max="255" man="1"/>
    <brk id="106" max="255" man="1"/>
    <brk id="1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M39"/>
  <sheetViews>
    <sheetView defaultGridColor="0" zoomScale="78" zoomScaleNormal="78" zoomScalePageLayoutView="0" colorId="22" workbookViewId="0" topLeftCell="A10">
      <selection activeCell="F31" sqref="F31"/>
    </sheetView>
  </sheetViews>
  <sheetFormatPr defaultColWidth="9.77734375" defaultRowHeight="15"/>
  <cols>
    <col min="1" max="2" width="2.6640625" style="0" customWidth="1"/>
    <col min="3" max="3" width="22.6640625" style="0" customWidth="1"/>
    <col min="4" max="4" width="10.6640625" style="0" customWidth="1"/>
    <col min="5" max="6" width="14.6640625" style="0" customWidth="1"/>
    <col min="7" max="7" width="4.6640625" style="0" customWidth="1"/>
    <col min="8" max="9" width="2.6640625" style="0" customWidth="1"/>
    <col min="10" max="10" width="47.10546875" style="0" customWidth="1"/>
    <col min="11" max="11" width="14.6640625" style="0" customWidth="1"/>
    <col min="12" max="12" width="4.6640625" style="0" customWidth="1"/>
    <col min="13" max="13" width="17.21484375" style="0" customWidth="1"/>
  </cols>
  <sheetData>
    <row r="1" spans="1:13" ht="15">
      <c r="A1" s="405"/>
      <c r="B1" s="406"/>
      <c r="C1" s="100"/>
      <c r="D1" s="822"/>
      <c r="E1" s="823"/>
      <c r="F1" s="823"/>
      <c r="G1" s="823"/>
      <c r="H1" s="823"/>
      <c r="I1" s="823"/>
      <c r="J1" s="824"/>
      <c r="K1" s="405"/>
      <c r="L1" s="406"/>
      <c r="M1" s="100"/>
    </row>
    <row r="2" spans="1:13" ht="15">
      <c r="A2" s="85"/>
      <c r="C2" s="56"/>
      <c r="D2" s="825" t="s">
        <v>566</v>
      </c>
      <c r="E2" s="826"/>
      <c r="F2" s="826"/>
      <c r="G2" s="826"/>
      <c r="H2" s="826"/>
      <c r="I2" s="826"/>
      <c r="J2" s="827"/>
      <c r="K2" s="85"/>
      <c r="M2" s="56"/>
    </row>
    <row r="3" spans="1:13" ht="15">
      <c r="A3" s="85"/>
      <c r="C3" s="56"/>
      <c r="D3" s="828"/>
      <c r="E3" s="829"/>
      <c r="F3" s="829"/>
      <c r="G3" s="829"/>
      <c r="H3" s="829"/>
      <c r="I3" s="829"/>
      <c r="J3" s="830"/>
      <c r="K3" s="85"/>
      <c r="M3" s="56"/>
    </row>
    <row r="4" spans="1:13" ht="15">
      <c r="A4" s="87"/>
      <c r="B4" s="52"/>
      <c r="C4" s="53"/>
      <c r="D4" s="831" t="s">
        <v>862</v>
      </c>
      <c r="E4" s="832"/>
      <c r="F4" s="832"/>
      <c r="G4" s="832"/>
      <c r="H4" s="832"/>
      <c r="I4" s="832"/>
      <c r="J4" s="833"/>
      <c r="K4" s="87"/>
      <c r="L4" s="52"/>
      <c r="M4" s="53"/>
    </row>
    <row r="5" spans="1:13" ht="15">
      <c r="A5" s="571"/>
      <c r="B5" s="572"/>
      <c r="C5" s="572"/>
      <c r="D5" s="572"/>
      <c r="E5" s="589"/>
      <c r="F5" s="589"/>
      <c r="G5" s="590"/>
      <c r="K5" s="593"/>
      <c r="L5" s="593"/>
      <c r="M5" s="587"/>
    </row>
    <row r="6" spans="1:13" ht="15">
      <c r="A6" s="588" t="s">
        <v>1025</v>
      </c>
      <c r="B6" s="572"/>
      <c r="C6" s="572"/>
      <c r="D6" s="572"/>
      <c r="E6" s="589"/>
      <c r="F6" s="589"/>
      <c r="G6" s="590"/>
      <c r="H6" t="s">
        <v>1038</v>
      </c>
      <c r="K6" s="593"/>
      <c r="L6" s="593"/>
      <c r="M6" s="587"/>
    </row>
    <row r="7" spans="1:13" ht="15">
      <c r="A7" s="571"/>
      <c r="B7" s="572"/>
      <c r="C7" s="572"/>
      <c r="D7" s="572"/>
      <c r="E7" s="589"/>
      <c r="F7" s="589"/>
      <c r="G7" s="590"/>
      <c r="H7" t="s">
        <v>1039</v>
      </c>
      <c r="K7" s="593">
        <v>0</v>
      </c>
      <c r="L7" s="593"/>
      <c r="M7" s="587"/>
    </row>
    <row r="8" spans="1:13" ht="15">
      <c r="A8" s="571" t="s">
        <v>1026</v>
      </c>
      <c r="B8" s="572"/>
      <c r="C8" s="572"/>
      <c r="D8" s="572"/>
      <c r="E8" s="589"/>
      <c r="F8" s="589">
        <v>769262.4</v>
      </c>
      <c r="G8" s="590"/>
      <c r="H8" t="s">
        <v>1040</v>
      </c>
      <c r="J8" s="134"/>
      <c r="K8" s="593">
        <v>4053</v>
      </c>
      <c r="L8" s="593"/>
      <c r="M8" s="587"/>
    </row>
    <row r="9" spans="1:13" ht="15">
      <c r="A9" s="571"/>
      <c r="B9" s="572" t="s">
        <v>1027</v>
      </c>
      <c r="C9" s="572"/>
      <c r="D9" s="572"/>
      <c r="E9" s="589"/>
      <c r="F9" s="589"/>
      <c r="G9" s="590"/>
      <c r="H9" t="s">
        <v>1041</v>
      </c>
      <c r="K9" s="593">
        <v>10000</v>
      </c>
      <c r="L9" s="593"/>
      <c r="M9" s="587"/>
    </row>
    <row r="10" spans="1:13" ht="15">
      <c r="A10" s="571"/>
      <c r="B10" s="572"/>
      <c r="C10" s="572"/>
      <c r="D10" s="572"/>
      <c r="E10" s="589"/>
      <c r="F10" s="589"/>
      <c r="G10" s="590"/>
      <c r="K10" s="593"/>
      <c r="L10" s="593"/>
      <c r="M10" s="587"/>
    </row>
    <row r="11" spans="1:13" ht="15">
      <c r="A11" s="571"/>
      <c r="B11" s="572"/>
      <c r="C11" s="572"/>
      <c r="D11" s="572"/>
      <c r="E11" s="589"/>
      <c r="F11" s="589"/>
      <c r="G11" s="590"/>
      <c r="H11" t="s">
        <v>1042</v>
      </c>
      <c r="K11" s="593">
        <v>0</v>
      </c>
      <c r="L11" s="593"/>
      <c r="M11" s="587"/>
    </row>
    <row r="12" spans="1:13" ht="15">
      <c r="A12" s="571" t="s">
        <v>1028</v>
      </c>
      <c r="B12" s="572"/>
      <c r="C12" s="572"/>
      <c r="D12" s="572"/>
      <c r="E12" s="589"/>
      <c r="F12" s="589">
        <v>14871</v>
      </c>
      <c r="G12" s="590"/>
      <c r="I12" t="s">
        <v>1043</v>
      </c>
      <c r="K12" s="593"/>
      <c r="L12" s="593"/>
      <c r="M12" s="587"/>
    </row>
    <row r="13" spans="1:13" ht="15">
      <c r="A13" s="571"/>
      <c r="B13" s="572"/>
      <c r="C13" s="572"/>
      <c r="D13" s="572"/>
      <c r="E13" s="589"/>
      <c r="F13" s="589"/>
      <c r="G13" s="590"/>
      <c r="H13" t="s">
        <v>1044</v>
      </c>
      <c r="K13" s="593">
        <v>456</v>
      </c>
      <c r="L13" s="593"/>
      <c r="M13" s="587"/>
    </row>
    <row r="14" spans="1:13" ht="15">
      <c r="A14" s="571"/>
      <c r="B14" s="572"/>
      <c r="C14" s="572" t="s">
        <v>1031</v>
      </c>
      <c r="D14" s="572"/>
      <c r="E14" s="589"/>
      <c r="F14" s="589"/>
      <c r="G14" s="590"/>
      <c r="H14" t="s">
        <v>1045</v>
      </c>
      <c r="K14" s="593">
        <v>18871</v>
      </c>
      <c r="L14" s="593"/>
      <c r="M14" s="587"/>
    </row>
    <row r="15" spans="1:13" ht="15">
      <c r="A15" s="571" t="s">
        <v>1029</v>
      </c>
      <c r="B15" s="572"/>
      <c r="C15" s="574"/>
      <c r="D15" s="572"/>
      <c r="E15" s="589"/>
      <c r="F15" s="589">
        <v>501</v>
      </c>
      <c r="G15" s="590"/>
      <c r="H15" t="s">
        <v>1046</v>
      </c>
      <c r="K15" s="593"/>
      <c r="L15" s="593"/>
      <c r="M15" s="587"/>
    </row>
    <row r="16" spans="1:13" ht="15">
      <c r="A16" s="571" t="s">
        <v>1030</v>
      </c>
      <c r="B16" s="572"/>
      <c r="C16" s="574"/>
      <c r="D16" s="572"/>
      <c r="E16" s="589"/>
      <c r="F16" s="589"/>
      <c r="G16" s="590"/>
      <c r="K16" s="593"/>
      <c r="L16" s="593"/>
      <c r="M16" s="587"/>
    </row>
    <row r="17" spans="1:13" ht="15">
      <c r="A17" s="571"/>
      <c r="B17" s="572"/>
      <c r="C17" s="574"/>
      <c r="D17" s="572"/>
      <c r="E17" s="589"/>
      <c r="F17" s="589"/>
      <c r="G17" s="590"/>
      <c r="H17" s="144" t="s">
        <v>1047</v>
      </c>
      <c r="I17" s="144"/>
      <c r="J17" s="144"/>
      <c r="K17" s="794">
        <f>SUM(K7:K16)</f>
        <v>33380</v>
      </c>
      <c r="L17" s="593"/>
      <c r="M17" s="587"/>
    </row>
    <row r="18" spans="1:13" ht="15">
      <c r="A18" s="571"/>
      <c r="B18" s="572"/>
      <c r="C18" s="574"/>
      <c r="D18" s="572"/>
      <c r="E18" s="589"/>
      <c r="F18" s="589"/>
      <c r="G18" s="590"/>
      <c r="H18" t="s">
        <v>1048</v>
      </c>
      <c r="K18" s="744">
        <v>0</v>
      </c>
      <c r="L18" s="593"/>
      <c r="M18" s="587"/>
    </row>
    <row r="19" spans="1:13" ht="15">
      <c r="A19" s="571"/>
      <c r="B19" s="572"/>
      <c r="C19" s="574"/>
      <c r="D19" s="572"/>
      <c r="E19" s="589"/>
      <c r="F19" s="589"/>
      <c r="G19" s="590"/>
      <c r="J19" s="572"/>
      <c r="K19" s="593"/>
      <c r="L19" s="593"/>
      <c r="M19" s="587"/>
    </row>
    <row r="20" spans="1:13" ht="15">
      <c r="A20" s="571" t="s">
        <v>1032</v>
      </c>
      <c r="B20" s="572"/>
      <c r="C20" s="574"/>
      <c r="D20" s="572"/>
      <c r="E20" s="589"/>
      <c r="F20" s="589"/>
      <c r="G20" s="590"/>
      <c r="H20" s="144" t="s">
        <v>1049</v>
      </c>
      <c r="I20" s="144"/>
      <c r="J20" s="144"/>
      <c r="K20" s="794">
        <f>K17+E29</f>
        <v>802348.208</v>
      </c>
      <c r="L20" s="593"/>
      <c r="M20" s="587"/>
    </row>
    <row r="21" spans="1:13" ht="15">
      <c r="A21" s="571"/>
      <c r="B21" s="572" t="s">
        <v>1033</v>
      </c>
      <c r="C21" s="574"/>
      <c r="D21" s="572"/>
      <c r="E21" s="589"/>
      <c r="F21" s="596">
        <f>F8-F12-F15</f>
        <v>753890.4</v>
      </c>
      <c r="G21" s="590"/>
      <c r="H21" s="144"/>
      <c r="I21" s="144" t="s">
        <v>1050</v>
      </c>
      <c r="J21" s="795"/>
      <c r="K21" s="593"/>
      <c r="L21" s="593"/>
      <c r="M21" s="587"/>
    </row>
    <row r="22" spans="1:13" ht="15">
      <c r="A22" s="571"/>
      <c r="B22" s="572"/>
      <c r="C22" s="574"/>
      <c r="D22" s="572"/>
      <c r="E22" s="589"/>
      <c r="F22" s="589"/>
      <c r="G22" s="590"/>
      <c r="H22" t="s">
        <v>1051</v>
      </c>
      <c r="J22" s="104"/>
      <c r="K22" s="744">
        <v>0</v>
      </c>
      <c r="L22" s="593"/>
      <c r="M22" s="587"/>
    </row>
    <row r="23" spans="1:13" ht="15">
      <c r="A23" s="571"/>
      <c r="B23" s="572"/>
      <c r="C23" s="572"/>
      <c r="D23" s="572"/>
      <c r="E23" s="589"/>
      <c r="F23" s="589"/>
      <c r="G23" s="590"/>
      <c r="I23" t="s">
        <v>1052</v>
      </c>
      <c r="K23" s="744"/>
      <c r="L23" s="593"/>
      <c r="M23" s="587" t="s">
        <v>1303</v>
      </c>
    </row>
    <row r="24" spans="1:13" ht="15">
      <c r="A24" s="571"/>
      <c r="B24" s="572"/>
      <c r="C24" s="572" t="s">
        <v>1034</v>
      </c>
      <c r="D24" s="572"/>
      <c r="E24" s="589"/>
      <c r="F24" s="589"/>
      <c r="G24" s="590"/>
      <c r="J24" t="s">
        <v>1053</v>
      </c>
      <c r="K24" s="744">
        <v>0</v>
      </c>
      <c r="L24" s="593"/>
      <c r="M24" s="796">
        <v>0</v>
      </c>
    </row>
    <row r="25" spans="1:13" ht="15">
      <c r="A25" s="571"/>
      <c r="B25" s="572"/>
      <c r="C25" s="572"/>
      <c r="D25" s="572"/>
      <c r="E25" s="589"/>
      <c r="F25" s="589">
        <f>F21*0.02</f>
        <v>15077.808</v>
      </c>
      <c r="G25" s="590"/>
      <c r="J25" t="s">
        <v>1054</v>
      </c>
      <c r="K25" s="744">
        <v>0</v>
      </c>
      <c r="L25" s="593"/>
      <c r="M25" s="796">
        <v>0</v>
      </c>
    </row>
    <row r="26" spans="1:13" ht="15">
      <c r="A26" s="588" t="s">
        <v>1035</v>
      </c>
      <c r="B26" s="572"/>
      <c r="C26" s="572"/>
      <c r="D26" s="572"/>
      <c r="E26" s="589"/>
      <c r="F26" s="589"/>
      <c r="G26" s="590"/>
      <c r="J26" t="s">
        <v>1055</v>
      </c>
      <c r="K26" s="744">
        <v>0</v>
      </c>
      <c r="L26" s="593"/>
      <c r="M26" s="587">
        <v>122236.22</v>
      </c>
    </row>
    <row r="27" spans="1:13" ht="15">
      <c r="A27" s="571"/>
      <c r="B27" s="572"/>
      <c r="C27" s="572" t="s">
        <v>1036</v>
      </c>
      <c r="D27" s="572"/>
      <c r="E27" s="589"/>
      <c r="F27" s="589"/>
      <c r="G27" s="590"/>
      <c r="J27" t="s">
        <v>1056</v>
      </c>
      <c r="K27" s="593">
        <v>0</v>
      </c>
      <c r="L27" s="593"/>
      <c r="M27" s="587"/>
    </row>
    <row r="28" spans="1:13" ht="15">
      <c r="A28" s="571"/>
      <c r="B28" s="572"/>
      <c r="C28" s="572"/>
      <c r="D28" s="572"/>
      <c r="E28" s="589"/>
      <c r="F28" s="589"/>
      <c r="G28" s="590"/>
      <c r="H28" s="144" t="s">
        <v>1057</v>
      </c>
      <c r="J28" s="585"/>
      <c r="K28" s="589">
        <f>SUM(K20:K27)</f>
        <v>802348.208</v>
      </c>
      <c r="L28" s="593"/>
      <c r="M28" s="587"/>
    </row>
    <row r="29" spans="1:13" ht="15">
      <c r="A29" s="588" t="s">
        <v>1037</v>
      </c>
      <c r="B29" s="572"/>
      <c r="C29" s="572"/>
      <c r="D29" s="572"/>
      <c r="E29" s="596">
        <f>F21+F25</f>
        <v>768968.208</v>
      </c>
      <c r="F29" s="589"/>
      <c r="G29" s="590"/>
      <c r="H29" s="144" t="s">
        <v>1058</v>
      </c>
      <c r="J29" s="585"/>
      <c r="K29" s="793">
        <f>'11'!C26</f>
        <v>780487.4343434344</v>
      </c>
      <c r="L29" s="593"/>
      <c r="M29" s="587"/>
    </row>
    <row r="30" spans="1:13" ht="15">
      <c r="A30" s="571"/>
      <c r="B30" s="572"/>
      <c r="C30" s="572"/>
      <c r="D30" s="572"/>
      <c r="E30" s="589"/>
      <c r="F30" s="589"/>
      <c r="G30" s="590"/>
      <c r="H30" s="144" t="s">
        <v>1058</v>
      </c>
      <c r="J30" s="585"/>
      <c r="K30" s="589"/>
      <c r="L30" s="593"/>
      <c r="M30" s="587"/>
    </row>
    <row r="31" spans="1:13" ht="15">
      <c r="A31" s="571"/>
      <c r="B31" s="572"/>
      <c r="C31" s="572"/>
      <c r="D31" s="572"/>
      <c r="E31" s="589"/>
      <c r="F31" s="589"/>
      <c r="G31" s="590"/>
      <c r="J31" s="586" t="s">
        <v>1302</v>
      </c>
      <c r="K31" s="793">
        <f>K28-K29</f>
        <v>21860.77365656558</v>
      </c>
      <c r="L31" s="593"/>
      <c r="M31" s="587"/>
    </row>
    <row r="32" spans="1:13" ht="15">
      <c r="A32" s="571"/>
      <c r="B32" s="572"/>
      <c r="C32" s="572"/>
      <c r="D32" s="572"/>
      <c r="E32" s="589"/>
      <c r="F32" s="589"/>
      <c r="G32" s="590"/>
      <c r="J32" s="585"/>
      <c r="K32" s="589"/>
      <c r="L32" s="593"/>
      <c r="M32" s="587"/>
    </row>
    <row r="33" spans="1:13" ht="15">
      <c r="A33" s="571"/>
      <c r="B33" s="572"/>
      <c r="C33" s="572"/>
      <c r="D33" s="572"/>
      <c r="E33" s="589"/>
      <c r="F33" s="589"/>
      <c r="G33" s="590"/>
      <c r="H33" s="144" t="s">
        <v>1059</v>
      </c>
      <c r="J33" s="585"/>
      <c r="K33" s="589">
        <v>59888</v>
      </c>
      <c r="L33" s="593"/>
      <c r="M33" s="587"/>
    </row>
    <row r="34" spans="1:13" ht="15">
      <c r="A34" s="571"/>
      <c r="B34" s="572"/>
      <c r="C34" s="572"/>
      <c r="D34" s="572"/>
      <c r="E34" s="589"/>
      <c r="F34" s="589"/>
      <c r="G34" s="590"/>
      <c r="H34" s="597" t="s">
        <v>1060</v>
      </c>
      <c r="J34" s="585"/>
      <c r="K34" s="589">
        <v>4062</v>
      </c>
      <c r="L34" s="593"/>
      <c r="M34" s="587"/>
    </row>
    <row r="35" spans="1:13" ht="15">
      <c r="A35" s="571"/>
      <c r="B35" s="572"/>
      <c r="C35" s="572"/>
      <c r="D35" s="572"/>
      <c r="E35" s="589"/>
      <c r="F35" s="589"/>
      <c r="G35" s="590"/>
      <c r="H35" s="600" t="s">
        <v>1061</v>
      </c>
      <c r="J35" s="585"/>
      <c r="K35" s="589">
        <f>K33-K34</f>
        <v>55826</v>
      </c>
      <c r="L35" s="593"/>
      <c r="M35" s="587"/>
    </row>
    <row r="36" spans="1:13" ht="15">
      <c r="A36" s="571"/>
      <c r="B36" s="572"/>
      <c r="C36" s="572"/>
      <c r="D36" s="572"/>
      <c r="E36" s="589"/>
      <c r="F36" s="589"/>
      <c r="G36" s="590"/>
      <c r="H36" s="601"/>
      <c r="J36" s="585"/>
      <c r="K36" s="589"/>
      <c r="L36" s="593"/>
      <c r="M36" s="587"/>
    </row>
    <row r="37" spans="1:13" ht="15">
      <c r="A37" s="571"/>
      <c r="B37" s="572"/>
      <c r="C37" s="572"/>
      <c r="D37" s="572"/>
      <c r="E37" s="589"/>
      <c r="F37" s="589"/>
      <c r="G37" s="590"/>
      <c r="H37" s="601"/>
      <c r="J37" s="585"/>
      <c r="K37" s="589"/>
      <c r="L37" s="593"/>
      <c r="M37" s="587"/>
    </row>
    <row r="38" spans="1:13" ht="15">
      <c r="A38" s="575"/>
      <c r="B38" s="576"/>
      <c r="C38" s="576"/>
      <c r="D38" s="576"/>
      <c r="E38" s="591"/>
      <c r="F38" s="591"/>
      <c r="G38" s="592"/>
      <c r="H38" s="598"/>
      <c r="I38" s="52"/>
      <c r="J38" s="599"/>
      <c r="K38" s="591"/>
      <c r="L38" s="594"/>
      <c r="M38" s="595"/>
    </row>
    <row r="39" ht="15">
      <c r="H39" s="104" t="s">
        <v>1024</v>
      </c>
    </row>
  </sheetData>
  <sheetProtection/>
  <mergeCells count="4">
    <mergeCell ref="D1:J1"/>
    <mergeCell ref="D2:J2"/>
    <mergeCell ref="D3:J3"/>
    <mergeCell ref="D4:J4"/>
  </mergeCells>
  <printOptions horizontalCentered="1"/>
  <pageMargins left="0.25" right="0.25" top="0.5" bottom="0.55" header="0.5" footer="0.5"/>
  <pageSetup fitToHeight="1" fitToWidth="1" horizontalDpi="600" verticalDpi="600" orientation="landscape" paperSize="5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rgb="FFFF0000"/>
    <pageSetUpPr fitToPage="1"/>
  </sheetPr>
  <dimension ref="A3:I27"/>
  <sheetViews>
    <sheetView defaultGridColor="0" zoomScale="75" zoomScaleNormal="75" zoomScalePageLayoutView="0" colorId="22" workbookViewId="0" topLeftCell="A3">
      <selection activeCell="C9" sqref="C9"/>
    </sheetView>
  </sheetViews>
  <sheetFormatPr defaultColWidth="9.77734375" defaultRowHeight="15"/>
  <cols>
    <col min="1" max="1" width="80.77734375" style="0" customWidth="1"/>
    <col min="2" max="2" width="9.77734375" style="104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ht="4.5" customHeight="1"/>
    <row r="2" ht="3.75" customHeight="1"/>
    <row r="3" spans="1:8" ht="21" customHeight="1" thickBot="1">
      <c r="A3" s="4" t="s">
        <v>226</v>
      </c>
      <c r="B3" s="602"/>
      <c r="C3" s="2"/>
      <c r="D3" s="2"/>
      <c r="E3" s="2"/>
      <c r="F3" s="2"/>
      <c r="G3" s="2"/>
      <c r="H3" s="2"/>
    </row>
    <row r="4" spans="1:8" ht="12" customHeight="1" thickTop="1">
      <c r="A4" s="22"/>
      <c r="B4" s="456" t="s">
        <v>86</v>
      </c>
      <c r="C4" s="1"/>
      <c r="D4" s="1"/>
      <c r="E4" s="1"/>
      <c r="F4" s="21"/>
      <c r="G4" s="1"/>
      <c r="H4" s="23"/>
    </row>
    <row r="5" spans="1:8" ht="17.25" customHeight="1">
      <c r="A5" s="118" t="s">
        <v>227</v>
      </c>
      <c r="B5" s="456" t="s">
        <v>289</v>
      </c>
      <c r="C5" s="13" t="s">
        <v>228</v>
      </c>
      <c r="D5" s="13"/>
      <c r="E5" s="13"/>
      <c r="F5" s="14"/>
      <c r="G5" s="834" t="s">
        <v>229</v>
      </c>
      <c r="H5" s="835"/>
    </row>
    <row r="6" spans="1:8" ht="15">
      <c r="A6" s="15"/>
      <c r="B6" s="457" t="s">
        <v>86</v>
      </c>
      <c r="C6" s="836">
        <v>2017</v>
      </c>
      <c r="D6" s="837"/>
      <c r="E6" s="836">
        <v>2016</v>
      </c>
      <c r="F6" s="837"/>
      <c r="G6" s="838" t="s">
        <v>956</v>
      </c>
      <c r="H6" s="839"/>
    </row>
    <row r="7" spans="1:8" ht="3.75" customHeight="1">
      <c r="A7" s="22"/>
      <c r="B7" s="115"/>
      <c r="C7" s="22"/>
      <c r="D7" s="21"/>
      <c r="E7" s="22"/>
      <c r="F7" s="21"/>
      <c r="G7" s="22"/>
      <c r="H7" s="23"/>
    </row>
    <row r="8" spans="1:9" ht="22.5" customHeight="1">
      <c r="A8" s="43" t="s">
        <v>230</v>
      </c>
      <c r="B8" s="148" t="s">
        <v>579</v>
      </c>
      <c r="C8" s="603">
        <f>75000-72</f>
        <v>74928</v>
      </c>
      <c r="D8" s="604"/>
      <c r="E8" s="603">
        <v>48251.01</v>
      </c>
      <c r="F8" s="604"/>
      <c r="G8" s="603">
        <v>48251.01</v>
      </c>
      <c r="H8" s="605"/>
      <c r="I8" s="417"/>
    </row>
    <row r="9" spans="1:8" ht="22.5" customHeight="1">
      <c r="A9" s="43" t="s">
        <v>231</v>
      </c>
      <c r="B9" s="148" t="s">
        <v>580</v>
      </c>
      <c r="C9" s="603"/>
      <c r="D9" s="604"/>
      <c r="E9" s="603"/>
      <c r="F9" s="604"/>
      <c r="G9" s="603"/>
      <c r="H9" s="605"/>
    </row>
    <row r="10" spans="1:8" ht="22.5" customHeight="1">
      <c r="A10" s="43" t="s">
        <v>232</v>
      </c>
      <c r="B10" s="148" t="s">
        <v>581</v>
      </c>
      <c r="C10" s="603">
        <f>SUM(C8:C9)</f>
        <v>74928</v>
      </c>
      <c r="D10" s="604"/>
      <c r="E10" s="603">
        <f>SUM(E8:E9)</f>
        <v>48251.01</v>
      </c>
      <c r="F10" s="604"/>
      <c r="G10" s="603">
        <f>SUM(G8:G9)</f>
        <v>48251.01</v>
      </c>
      <c r="H10" s="605"/>
    </row>
    <row r="11" spans="1:8" ht="22.5" customHeight="1">
      <c r="A11" s="43" t="s">
        <v>233</v>
      </c>
      <c r="B11" s="119" t="s">
        <v>270</v>
      </c>
      <c r="C11" s="606" t="s">
        <v>107</v>
      </c>
      <c r="D11" s="607" t="s">
        <v>107</v>
      </c>
      <c r="E11" s="606" t="s">
        <v>107</v>
      </c>
      <c r="F11" s="607" t="s">
        <v>107</v>
      </c>
      <c r="G11" s="606" t="s">
        <v>107</v>
      </c>
      <c r="H11" s="608" t="s">
        <v>107</v>
      </c>
    </row>
    <row r="12" spans="1:8" ht="22.5" customHeight="1">
      <c r="A12" s="15" t="s">
        <v>234</v>
      </c>
      <c r="B12" s="119" t="s">
        <v>270</v>
      </c>
      <c r="C12" s="606" t="s">
        <v>107</v>
      </c>
      <c r="D12" s="607" t="s">
        <v>107</v>
      </c>
      <c r="E12" s="606" t="s">
        <v>107</v>
      </c>
      <c r="F12" s="607" t="s">
        <v>107</v>
      </c>
      <c r="G12" s="606" t="s">
        <v>107</v>
      </c>
      <c r="H12" s="608" t="s">
        <v>107</v>
      </c>
    </row>
    <row r="13" spans="1:8" ht="22.5" customHeight="1">
      <c r="A13" s="15" t="s">
        <v>235</v>
      </c>
      <c r="B13" s="148" t="s">
        <v>582</v>
      </c>
      <c r="C13" s="603">
        <v>772</v>
      </c>
      <c r="D13" s="604"/>
      <c r="E13" s="603">
        <v>720</v>
      </c>
      <c r="F13" s="604"/>
      <c r="G13" s="603">
        <v>720</v>
      </c>
      <c r="H13" s="605"/>
    </row>
    <row r="14" spans="1:8" ht="22.5" customHeight="1">
      <c r="A14" s="15" t="s">
        <v>236</v>
      </c>
      <c r="B14" s="148" t="s">
        <v>583</v>
      </c>
      <c r="C14" s="603"/>
      <c r="D14" s="604"/>
      <c r="E14" s="603"/>
      <c r="F14" s="604"/>
      <c r="G14" s="603"/>
      <c r="H14" s="605"/>
    </row>
    <row r="15" spans="1:8" ht="22.5" customHeight="1">
      <c r="A15" s="15" t="s">
        <v>237</v>
      </c>
      <c r="B15" s="148" t="s">
        <v>584</v>
      </c>
      <c r="C15" s="603">
        <v>4200</v>
      </c>
      <c r="D15" s="604"/>
      <c r="E15" s="603">
        <v>4000</v>
      </c>
      <c r="F15" s="604"/>
      <c r="G15" s="603">
        <v>4586</v>
      </c>
      <c r="H15" s="605"/>
    </row>
    <row r="16" spans="1:8" ht="22.5" customHeight="1">
      <c r="A16" s="15" t="s">
        <v>238</v>
      </c>
      <c r="B16" s="119" t="s">
        <v>270</v>
      </c>
      <c r="C16" s="606" t="s">
        <v>107</v>
      </c>
      <c r="D16" s="607" t="s">
        <v>107</v>
      </c>
      <c r="E16" s="606" t="s">
        <v>107</v>
      </c>
      <c r="F16" s="607" t="s">
        <v>107</v>
      </c>
      <c r="G16" s="603"/>
      <c r="H16" s="605"/>
    </row>
    <row r="17" spans="1:8" ht="22.5" customHeight="1">
      <c r="A17" s="15" t="s">
        <v>239</v>
      </c>
      <c r="B17" s="148" t="s">
        <v>585</v>
      </c>
      <c r="C17" s="603">
        <v>1200</v>
      </c>
      <c r="D17" s="604"/>
      <c r="E17" s="603">
        <v>2000</v>
      </c>
      <c r="F17" s="604"/>
      <c r="G17" s="603">
        <v>1335.3</v>
      </c>
      <c r="H17" s="605"/>
    </row>
    <row r="18" spans="1:8" ht="22.5" customHeight="1">
      <c r="A18" s="15" t="s">
        <v>236</v>
      </c>
      <c r="B18" s="148" t="s">
        <v>586</v>
      </c>
      <c r="C18" s="603"/>
      <c r="D18" s="604"/>
      <c r="E18" s="603"/>
      <c r="F18" s="604"/>
      <c r="G18" s="603"/>
      <c r="H18" s="605"/>
    </row>
    <row r="19" spans="1:8" ht="22.5" customHeight="1">
      <c r="A19" s="15" t="s">
        <v>240</v>
      </c>
      <c r="B19" s="148" t="s">
        <v>587</v>
      </c>
      <c r="C19" s="603">
        <v>700</v>
      </c>
      <c r="D19" s="604"/>
      <c r="E19" s="603">
        <v>600</v>
      </c>
      <c r="F19" s="604"/>
      <c r="G19" s="603">
        <v>725.8</v>
      </c>
      <c r="H19" s="605"/>
    </row>
    <row r="20" spans="1:8" ht="22.5" customHeight="1">
      <c r="A20" s="44" t="s">
        <v>241</v>
      </c>
      <c r="B20" s="148" t="s">
        <v>588</v>
      </c>
      <c r="C20" s="603"/>
      <c r="D20" s="604"/>
      <c r="E20" s="603"/>
      <c r="F20" s="604"/>
      <c r="G20" s="603"/>
      <c r="H20" s="605"/>
    </row>
    <row r="21" spans="1:8" ht="22.5" customHeight="1">
      <c r="A21" s="15" t="s">
        <v>242</v>
      </c>
      <c r="B21" s="148" t="s">
        <v>589</v>
      </c>
      <c r="C21" s="603"/>
      <c r="D21" s="604"/>
      <c r="E21" s="603"/>
      <c r="F21" s="604"/>
      <c r="G21" s="603"/>
      <c r="H21" s="605"/>
    </row>
    <row r="22" spans="1:8" ht="22.5" customHeight="1">
      <c r="A22" s="15" t="s">
        <v>243</v>
      </c>
      <c r="B22" s="148" t="s">
        <v>590</v>
      </c>
      <c r="C22" s="603"/>
      <c r="D22" s="609"/>
      <c r="E22" s="603"/>
      <c r="F22" s="604"/>
      <c r="G22" s="610"/>
      <c r="H22" s="611"/>
    </row>
    <row r="23" spans="1:8" ht="22.5" customHeight="1">
      <c r="A23" s="15" t="s">
        <v>244</v>
      </c>
      <c r="B23" s="148" t="s">
        <v>591</v>
      </c>
      <c r="C23" s="603"/>
      <c r="D23" s="604"/>
      <c r="E23" s="603"/>
      <c r="F23" s="604"/>
      <c r="G23" s="603"/>
      <c r="H23" s="605"/>
    </row>
    <row r="24" spans="1:8" ht="22.5" customHeight="1">
      <c r="A24" s="15" t="s">
        <v>1063</v>
      </c>
      <c r="B24" s="119" t="s">
        <v>1064</v>
      </c>
      <c r="C24" s="603">
        <v>6000</v>
      </c>
      <c r="D24" s="604"/>
      <c r="E24" s="603">
        <v>3905</v>
      </c>
      <c r="F24" s="604"/>
      <c r="G24" s="603">
        <v>6998.47</v>
      </c>
      <c r="H24" s="605"/>
    </row>
    <row r="25" spans="1:8" ht="22.5" customHeight="1">
      <c r="A25" s="15"/>
      <c r="B25" s="119"/>
      <c r="C25" s="603"/>
      <c r="D25" s="604"/>
      <c r="E25" s="603"/>
      <c r="F25" s="604"/>
      <c r="G25" s="603"/>
      <c r="H25" s="605"/>
    </row>
    <row r="26" spans="1:8" ht="22.5" customHeight="1" thickBot="1">
      <c r="A26" s="18"/>
      <c r="B26" s="110"/>
      <c r="C26" s="612"/>
      <c r="D26" s="613"/>
      <c r="E26" s="612"/>
      <c r="F26" s="613"/>
      <c r="G26" s="612"/>
      <c r="H26" s="614"/>
    </row>
    <row r="27" ht="15" thickTop="1">
      <c r="B27" s="104" t="s">
        <v>245</v>
      </c>
    </row>
  </sheetData>
  <sheetProtection/>
  <mergeCells count="4">
    <mergeCell ref="G5:H5"/>
    <mergeCell ref="C6:D6"/>
    <mergeCell ref="E6:F6"/>
    <mergeCell ref="G6:H6"/>
  </mergeCells>
  <printOptions/>
  <pageMargins left="0.333" right="0.5" top="0.25" bottom="0.46" header="0.5" footer="0.5"/>
  <pageSetup fitToHeight="0" fitToWidth="1"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5"/>
  <sheetViews>
    <sheetView defaultGridColor="0" zoomScale="75" zoomScaleNormal="75" zoomScalePageLayoutView="0" colorId="22" workbookViewId="0" topLeftCell="A1">
      <selection activeCell="G24" sqref="G24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1" thickBot="1">
      <c r="A1" s="4" t="s">
        <v>246</v>
      </c>
      <c r="B1" s="2"/>
      <c r="C1" s="2"/>
      <c r="D1" s="2"/>
      <c r="E1" s="2"/>
      <c r="F1" s="2"/>
      <c r="G1" s="2"/>
      <c r="H1" s="2"/>
    </row>
    <row r="2" spans="1:8" ht="13.5" customHeight="1" thickTop="1">
      <c r="A2" s="22"/>
      <c r="B2" s="456" t="s">
        <v>86</v>
      </c>
      <c r="C2" s="1"/>
      <c r="D2" s="1"/>
      <c r="E2" s="1"/>
      <c r="F2" s="21"/>
      <c r="G2" s="1"/>
      <c r="H2" s="23"/>
    </row>
    <row r="3" spans="1:8" ht="21">
      <c r="A3" s="118" t="s">
        <v>227</v>
      </c>
      <c r="B3" s="456" t="s">
        <v>289</v>
      </c>
      <c r="C3" s="13" t="s">
        <v>228</v>
      </c>
      <c r="D3" s="13"/>
      <c r="E3" s="13"/>
      <c r="F3" s="14"/>
      <c r="G3" s="834" t="s">
        <v>229</v>
      </c>
      <c r="H3" s="835"/>
    </row>
    <row r="4" spans="1:8" ht="15">
      <c r="A4" s="15"/>
      <c r="B4" s="457" t="s">
        <v>86</v>
      </c>
      <c r="C4" s="836">
        <f>Current</f>
        <v>2017</v>
      </c>
      <c r="D4" s="837"/>
      <c r="E4" s="836">
        <f>Past</f>
        <v>2016</v>
      </c>
      <c r="F4" s="837"/>
      <c r="G4" s="840" t="str">
        <f>Inpast</f>
        <v>in 2016</v>
      </c>
      <c r="H4" s="839"/>
    </row>
    <row r="5" spans="1:8" ht="15">
      <c r="A5" s="45" t="s">
        <v>247</v>
      </c>
      <c r="B5" s="21"/>
      <c r="C5" s="22"/>
      <c r="D5" s="21"/>
      <c r="E5" s="22"/>
      <c r="F5" s="21"/>
      <c r="G5" s="22"/>
      <c r="H5" s="23"/>
    </row>
    <row r="6" spans="1:8" ht="22.5" customHeight="1">
      <c r="A6" s="15"/>
      <c r="B6" s="14"/>
      <c r="C6" s="603"/>
      <c r="D6" s="604"/>
      <c r="E6" s="603"/>
      <c r="F6" s="604"/>
      <c r="G6" s="603"/>
      <c r="H6" s="605"/>
    </row>
    <row r="7" spans="1:8" ht="22.5" customHeight="1">
      <c r="A7" s="15"/>
      <c r="B7" s="14"/>
      <c r="C7" s="603"/>
      <c r="D7" s="604"/>
      <c r="E7" s="603"/>
      <c r="F7" s="604"/>
      <c r="G7" s="603"/>
      <c r="H7" s="605"/>
    </row>
    <row r="8" spans="1:8" ht="22.5" customHeight="1">
      <c r="A8" s="15"/>
      <c r="B8" s="14"/>
      <c r="C8" s="603"/>
      <c r="D8" s="604"/>
      <c r="E8" s="603"/>
      <c r="F8" s="604"/>
      <c r="G8" s="603"/>
      <c r="H8" s="605"/>
    </row>
    <row r="9" spans="1:8" ht="22.5" customHeight="1">
      <c r="A9" s="15"/>
      <c r="B9" s="14"/>
      <c r="C9" s="603"/>
      <c r="D9" s="604"/>
      <c r="E9" s="603"/>
      <c r="F9" s="604"/>
      <c r="G9" s="603"/>
      <c r="H9" s="605"/>
    </row>
    <row r="10" spans="1:8" ht="22.5" customHeight="1">
      <c r="A10" s="15"/>
      <c r="B10" s="14"/>
      <c r="C10" s="603"/>
      <c r="D10" s="604"/>
      <c r="E10" s="603"/>
      <c r="F10" s="604"/>
      <c r="G10" s="603"/>
      <c r="H10" s="605"/>
    </row>
    <row r="11" spans="1:8" ht="22.5" customHeight="1">
      <c r="A11" s="15"/>
      <c r="B11" s="14"/>
      <c r="C11" s="603"/>
      <c r="D11" s="604"/>
      <c r="E11" s="603"/>
      <c r="F11" s="604"/>
      <c r="G11" s="603"/>
      <c r="H11" s="605"/>
    </row>
    <row r="12" spans="1:8" ht="22.5" customHeight="1">
      <c r="A12" s="15"/>
      <c r="B12" s="14"/>
      <c r="C12" s="603"/>
      <c r="D12" s="604"/>
      <c r="E12" s="603"/>
      <c r="F12" s="604"/>
      <c r="G12" s="603"/>
      <c r="H12" s="605"/>
    </row>
    <row r="13" spans="1:8" ht="22.5" customHeight="1">
      <c r="A13" s="15"/>
      <c r="B13" s="14"/>
      <c r="C13" s="603"/>
      <c r="D13" s="604"/>
      <c r="E13" s="603"/>
      <c r="F13" s="604"/>
      <c r="G13" s="603"/>
      <c r="H13" s="605"/>
    </row>
    <row r="14" spans="1:8" ht="22.5" customHeight="1">
      <c r="A14" s="15"/>
      <c r="B14" s="14"/>
      <c r="C14" s="603"/>
      <c r="D14" s="604"/>
      <c r="E14" s="603"/>
      <c r="F14" s="604"/>
      <c r="G14" s="603"/>
      <c r="H14" s="605"/>
    </row>
    <row r="15" spans="1:8" ht="22.5" customHeight="1">
      <c r="A15" s="15"/>
      <c r="B15" s="14"/>
      <c r="C15" s="603"/>
      <c r="D15" s="604"/>
      <c r="E15" s="603"/>
      <c r="F15" s="604"/>
      <c r="G15" s="603"/>
      <c r="H15" s="605"/>
    </row>
    <row r="16" spans="1:8" ht="22.5" customHeight="1">
      <c r="A16" s="15"/>
      <c r="B16" s="14"/>
      <c r="C16" s="603"/>
      <c r="D16" s="604"/>
      <c r="E16" s="603"/>
      <c r="F16" s="604"/>
      <c r="G16" s="603"/>
      <c r="H16" s="605"/>
    </row>
    <row r="17" spans="1:8" ht="22.5" customHeight="1">
      <c r="A17" s="15"/>
      <c r="B17" s="14"/>
      <c r="C17" s="603"/>
      <c r="D17" s="604"/>
      <c r="E17" s="603"/>
      <c r="F17" s="604"/>
      <c r="G17" s="603"/>
      <c r="H17" s="605"/>
    </row>
    <row r="18" spans="1:8" ht="22.5" customHeight="1">
      <c r="A18" s="15"/>
      <c r="B18" s="14"/>
      <c r="C18" s="603"/>
      <c r="D18" s="604"/>
      <c r="E18" s="603"/>
      <c r="F18" s="604"/>
      <c r="G18" s="603"/>
      <c r="H18" s="605"/>
    </row>
    <row r="19" spans="1:8" ht="22.5" customHeight="1">
      <c r="A19" s="15"/>
      <c r="B19" s="14"/>
      <c r="C19" s="603"/>
      <c r="D19" s="604"/>
      <c r="E19" s="603"/>
      <c r="F19" s="604"/>
      <c r="G19" s="603"/>
      <c r="H19" s="605"/>
    </row>
    <row r="20" spans="1:8" ht="22.5" customHeight="1">
      <c r="A20" s="15"/>
      <c r="B20" s="14"/>
      <c r="C20" s="603"/>
      <c r="D20" s="604"/>
      <c r="E20" s="603"/>
      <c r="F20" s="604"/>
      <c r="G20" s="603"/>
      <c r="H20" s="605"/>
    </row>
    <row r="21" spans="1:8" ht="22.5" customHeight="1">
      <c r="A21" s="15"/>
      <c r="B21" s="14"/>
      <c r="C21" s="603"/>
      <c r="D21" s="604"/>
      <c r="E21" s="603"/>
      <c r="F21" s="604"/>
      <c r="G21" s="603"/>
      <c r="H21" s="605"/>
    </row>
    <row r="22" spans="1:8" ht="22.5" customHeight="1">
      <c r="A22" s="15"/>
      <c r="B22" s="14"/>
      <c r="C22" s="603"/>
      <c r="D22" s="604"/>
      <c r="E22" s="603"/>
      <c r="F22" s="604"/>
      <c r="G22" s="603"/>
      <c r="H22" s="605"/>
    </row>
    <row r="23" spans="1:8" ht="22.5" customHeight="1">
      <c r="A23" s="15"/>
      <c r="B23" s="14"/>
      <c r="C23" s="603"/>
      <c r="D23" s="604"/>
      <c r="E23" s="603"/>
      <c r="F23" s="604"/>
      <c r="G23" s="603"/>
      <c r="H23" s="605"/>
    </row>
    <row r="24" spans="1:8" ht="22.5" customHeight="1" thickBot="1">
      <c r="A24" s="18" t="s">
        <v>248</v>
      </c>
      <c r="B24" s="156" t="s">
        <v>290</v>
      </c>
      <c r="C24" s="612">
        <f>SUM(C6:C23)+SUM(4!C11:C26)</f>
        <v>12872</v>
      </c>
      <c r="D24" s="613"/>
      <c r="E24" s="612">
        <f>SUM(E6:E23)+SUM(4!E11:E26)</f>
        <v>11225</v>
      </c>
      <c r="F24" s="613"/>
      <c r="G24" s="612">
        <f>SUM(G6:G23)+SUM(4!G11:G26)</f>
        <v>14365.57</v>
      </c>
      <c r="H24" s="614"/>
    </row>
    <row r="25" ht="22.5" customHeight="1" thickTop="1">
      <c r="B25" s="104" t="s">
        <v>249</v>
      </c>
    </row>
    <row r="26" ht="3.75" customHeight="1"/>
  </sheetData>
  <sheetProtection/>
  <mergeCells count="4">
    <mergeCell ref="G3:H3"/>
    <mergeCell ref="C4:D4"/>
    <mergeCell ref="E4:F4"/>
    <mergeCell ref="G4:H4"/>
  </mergeCells>
  <printOptions/>
  <pageMargins left="0.333" right="0.5" top="0.25" bottom="0.46" header="0.5" footer="0.5"/>
  <pageSetup fitToHeight="1" fitToWidth="1" horizontalDpi="600" verticalDpi="600" orientation="landscape" paperSize="5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SWartz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E. Swartz</dc:creator>
  <cp:keywords/>
  <dc:description/>
  <cp:lastModifiedBy>Suzanne Veitengruber</cp:lastModifiedBy>
  <cp:lastPrinted>2017-04-12T19:51:55Z</cp:lastPrinted>
  <dcterms:created xsi:type="dcterms:W3CDTF">1999-11-03T20:51:09Z</dcterms:created>
  <dcterms:modified xsi:type="dcterms:W3CDTF">2017-04-13T04:39:55Z</dcterms:modified>
  <cp:category/>
  <cp:version/>
  <cp:contentType/>
  <cp:contentStatus/>
</cp:coreProperties>
</file>